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Ex1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saule\Desktop\BA215\"/>
    </mc:Choice>
  </mc:AlternateContent>
  <xr:revisionPtr revIDLastSave="0" documentId="13_ncr:1_{4E2077CF-2756-4616-90CC-003167A558A6}" xr6:coauthVersionLast="47" xr6:coauthVersionMax="47" xr10:uidLastSave="{00000000-0000-0000-0000-000000000000}"/>
  <bookViews>
    <workbookView xWindow="-110" yWindow="-110" windowWidth="30940" windowHeight="18700" xr2:uid="{1F0D2D52-0109-41BE-82E6-372DF5575F58}"/>
  </bookViews>
  <sheets>
    <sheet name="DASHBOARD" sheetId="3" r:id="rId1"/>
    <sheet name="CONFIG" sheetId="1" r:id="rId2"/>
    <sheet name="APPLICANTS" sheetId="2" r:id="rId3"/>
  </sheets>
  <definedNames>
    <definedName name="_xlchart.v1.0" hidden="1">APPLICANTS!$Q$3</definedName>
    <definedName name="_xlchart.v1.1" hidden="1">APPLICANTS!$Q$4:$Q$310</definedName>
    <definedName name="_xlchart.v1.2" hidden="1">APPLICANTS!$Q$3</definedName>
    <definedName name="_xlchart.v1.3" hidden="1">APPLICANTS!$Q$4:$Q$310</definedName>
  </definedNames>
  <calcPr calcId="191029"/>
  <pivotCaches>
    <pivotCache cacheId="0" r:id="rId4"/>
    <pivotCache cacheId="1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" i="1" l="1"/>
  <c r="K17" i="1"/>
  <c r="AE3" i="3"/>
  <c r="J5" i="2"/>
  <c r="P5" i="2" s="1"/>
  <c r="J6" i="2"/>
  <c r="P6" i="2" s="1"/>
  <c r="J7" i="2"/>
  <c r="P7" i="2" s="1"/>
  <c r="J8" i="2"/>
  <c r="P8" i="2" s="1"/>
  <c r="J9" i="2"/>
  <c r="P9" i="2" s="1"/>
  <c r="J10" i="2"/>
  <c r="P10" i="2" s="1"/>
  <c r="J11" i="2"/>
  <c r="P11" i="2" s="1"/>
  <c r="J12" i="2"/>
  <c r="P12" i="2" s="1"/>
  <c r="J13" i="2"/>
  <c r="P13" i="2" s="1"/>
  <c r="J14" i="2"/>
  <c r="P14" i="2" s="1"/>
  <c r="J15" i="2"/>
  <c r="P15" i="2" s="1"/>
  <c r="J16" i="2"/>
  <c r="P16" i="2" s="1"/>
  <c r="J17" i="2"/>
  <c r="P17" i="2" s="1"/>
  <c r="J18" i="2"/>
  <c r="P18" i="2" s="1"/>
  <c r="J19" i="2"/>
  <c r="P19" i="2" s="1"/>
  <c r="J20" i="2"/>
  <c r="P20" i="2" s="1"/>
  <c r="J21" i="2"/>
  <c r="P21" i="2" s="1"/>
  <c r="J22" i="2"/>
  <c r="P22" i="2" s="1"/>
  <c r="J23" i="2"/>
  <c r="P23" i="2" s="1"/>
  <c r="J24" i="2"/>
  <c r="P24" i="2" s="1"/>
  <c r="J25" i="2"/>
  <c r="P25" i="2" s="1"/>
  <c r="J26" i="2"/>
  <c r="P26" i="2" s="1"/>
  <c r="J27" i="2"/>
  <c r="P27" i="2" s="1"/>
  <c r="J28" i="2"/>
  <c r="P28" i="2" s="1"/>
  <c r="J29" i="2"/>
  <c r="P29" i="2" s="1"/>
  <c r="J30" i="2"/>
  <c r="P30" i="2" s="1"/>
  <c r="J31" i="2"/>
  <c r="P31" i="2" s="1"/>
  <c r="J32" i="2"/>
  <c r="P32" i="2" s="1"/>
  <c r="J33" i="2"/>
  <c r="P33" i="2" s="1"/>
  <c r="J34" i="2"/>
  <c r="P34" i="2" s="1"/>
  <c r="J35" i="2"/>
  <c r="P35" i="2" s="1"/>
  <c r="J36" i="2"/>
  <c r="P36" i="2" s="1"/>
  <c r="J37" i="2"/>
  <c r="P37" i="2" s="1"/>
  <c r="J38" i="2"/>
  <c r="P38" i="2" s="1"/>
  <c r="J39" i="2"/>
  <c r="P39" i="2" s="1"/>
  <c r="J40" i="2"/>
  <c r="P40" i="2" s="1"/>
  <c r="J41" i="2"/>
  <c r="P41" i="2" s="1"/>
  <c r="J42" i="2"/>
  <c r="P42" i="2" s="1"/>
  <c r="J43" i="2"/>
  <c r="P43" i="2" s="1"/>
  <c r="J44" i="2"/>
  <c r="P44" i="2" s="1"/>
  <c r="J45" i="2"/>
  <c r="P45" i="2" s="1"/>
  <c r="J46" i="2"/>
  <c r="P46" i="2" s="1"/>
  <c r="J47" i="2"/>
  <c r="P47" i="2" s="1"/>
  <c r="J48" i="2"/>
  <c r="P48" i="2" s="1"/>
  <c r="J49" i="2"/>
  <c r="P49" i="2" s="1"/>
  <c r="J50" i="2"/>
  <c r="P50" i="2" s="1"/>
  <c r="J51" i="2"/>
  <c r="P51" i="2" s="1"/>
  <c r="J52" i="2"/>
  <c r="P52" i="2" s="1"/>
  <c r="J53" i="2"/>
  <c r="P53" i="2" s="1"/>
  <c r="J54" i="2"/>
  <c r="P54" i="2" s="1"/>
  <c r="J55" i="2"/>
  <c r="P55" i="2" s="1"/>
  <c r="J56" i="2"/>
  <c r="P56" i="2" s="1"/>
  <c r="J57" i="2"/>
  <c r="P57" i="2" s="1"/>
  <c r="J58" i="2"/>
  <c r="P58" i="2" s="1"/>
  <c r="J59" i="2"/>
  <c r="P59" i="2" s="1"/>
  <c r="J60" i="2"/>
  <c r="P60" i="2" s="1"/>
  <c r="J61" i="2"/>
  <c r="P61" i="2" s="1"/>
  <c r="J62" i="2"/>
  <c r="P62" i="2" s="1"/>
  <c r="J63" i="2"/>
  <c r="P63" i="2" s="1"/>
  <c r="J64" i="2"/>
  <c r="P64" i="2" s="1"/>
  <c r="J65" i="2"/>
  <c r="P65" i="2" s="1"/>
  <c r="J66" i="2"/>
  <c r="P66" i="2" s="1"/>
  <c r="J67" i="2"/>
  <c r="P67" i="2" s="1"/>
  <c r="J68" i="2"/>
  <c r="P68" i="2" s="1"/>
  <c r="J69" i="2"/>
  <c r="P69" i="2" s="1"/>
  <c r="J70" i="2"/>
  <c r="P70" i="2" s="1"/>
  <c r="J71" i="2"/>
  <c r="P71" i="2" s="1"/>
  <c r="J72" i="2"/>
  <c r="P72" i="2" s="1"/>
  <c r="J73" i="2"/>
  <c r="P73" i="2" s="1"/>
  <c r="J74" i="2"/>
  <c r="P74" i="2" s="1"/>
  <c r="J75" i="2"/>
  <c r="P75" i="2" s="1"/>
  <c r="J76" i="2"/>
  <c r="P76" i="2" s="1"/>
  <c r="J77" i="2"/>
  <c r="P77" i="2" s="1"/>
  <c r="J78" i="2"/>
  <c r="P78" i="2" s="1"/>
  <c r="J79" i="2"/>
  <c r="P79" i="2" s="1"/>
  <c r="J80" i="2"/>
  <c r="P80" i="2" s="1"/>
  <c r="J81" i="2"/>
  <c r="P81" i="2" s="1"/>
  <c r="J82" i="2"/>
  <c r="P82" i="2" s="1"/>
  <c r="J83" i="2"/>
  <c r="P83" i="2" s="1"/>
  <c r="J84" i="2"/>
  <c r="P84" i="2" s="1"/>
  <c r="J85" i="2"/>
  <c r="P85" i="2" s="1"/>
  <c r="J86" i="2"/>
  <c r="P86" i="2" s="1"/>
  <c r="J87" i="2"/>
  <c r="P87" i="2" s="1"/>
  <c r="J88" i="2"/>
  <c r="P88" i="2" s="1"/>
  <c r="J89" i="2"/>
  <c r="P89" i="2" s="1"/>
  <c r="J90" i="2"/>
  <c r="P90" i="2" s="1"/>
  <c r="J91" i="2"/>
  <c r="P91" i="2" s="1"/>
  <c r="J92" i="2"/>
  <c r="P92" i="2" s="1"/>
  <c r="J93" i="2"/>
  <c r="P93" i="2" s="1"/>
  <c r="J94" i="2"/>
  <c r="P94" i="2" s="1"/>
  <c r="J95" i="2"/>
  <c r="P95" i="2" s="1"/>
  <c r="J96" i="2"/>
  <c r="P96" i="2" s="1"/>
  <c r="J97" i="2"/>
  <c r="P97" i="2" s="1"/>
  <c r="J98" i="2"/>
  <c r="P98" i="2" s="1"/>
  <c r="J99" i="2"/>
  <c r="P99" i="2" s="1"/>
  <c r="J100" i="2"/>
  <c r="P100" i="2" s="1"/>
  <c r="J101" i="2"/>
  <c r="P101" i="2" s="1"/>
  <c r="J102" i="2"/>
  <c r="P102" i="2" s="1"/>
  <c r="J103" i="2"/>
  <c r="P103" i="2" s="1"/>
  <c r="J104" i="2"/>
  <c r="P104" i="2" s="1"/>
  <c r="J105" i="2"/>
  <c r="P105" i="2" s="1"/>
  <c r="J106" i="2"/>
  <c r="P106" i="2" s="1"/>
  <c r="J107" i="2"/>
  <c r="P107" i="2" s="1"/>
  <c r="J108" i="2"/>
  <c r="P108" i="2" s="1"/>
  <c r="J109" i="2"/>
  <c r="P109" i="2" s="1"/>
  <c r="J110" i="2"/>
  <c r="P110" i="2" s="1"/>
  <c r="J111" i="2"/>
  <c r="P111" i="2" s="1"/>
  <c r="J112" i="2"/>
  <c r="P112" i="2" s="1"/>
  <c r="J113" i="2"/>
  <c r="P113" i="2" s="1"/>
  <c r="J114" i="2"/>
  <c r="P114" i="2" s="1"/>
  <c r="J115" i="2"/>
  <c r="P115" i="2" s="1"/>
  <c r="J116" i="2"/>
  <c r="P116" i="2" s="1"/>
  <c r="J117" i="2"/>
  <c r="P117" i="2" s="1"/>
  <c r="J118" i="2"/>
  <c r="P118" i="2" s="1"/>
  <c r="J119" i="2"/>
  <c r="P119" i="2" s="1"/>
  <c r="J120" i="2"/>
  <c r="P120" i="2" s="1"/>
  <c r="J121" i="2"/>
  <c r="P121" i="2" s="1"/>
  <c r="J122" i="2"/>
  <c r="P122" i="2" s="1"/>
  <c r="J123" i="2"/>
  <c r="P123" i="2" s="1"/>
  <c r="J124" i="2"/>
  <c r="P124" i="2" s="1"/>
  <c r="J125" i="2"/>
  <c r="P125" i="2" s="1"/>
  <c r="J126" i="2"/>
  <c r="P126" i="2" s="1"/>
  <c r="J127" i="2"/>
  <c r="P127" i="2" s="1"/>
  <c r="J128" i="2"/>
  <c r="P128" i="2" s="1"/>
  <c r="J129" i="2"/>
  <c r="P129" i="2" s="1"/>
  <c r="J130" i="2"/>
  <c r="P130" i="2" s="1"/>
  <c r="J131" i="2"/>
  <c r="P131" i="2" s="1"/>
  <c r="J132" i="2"/>
  <c r="P132" i="2" s="1"/>
  <c r="J133" i="2"/>
  <c r="P133" i="2" s="1"/>
  <c r="J134" i="2"/>
  <c r="P134" i="2" s="1"/>
  <c r="J135" i="2"/>
  <c r="P135" i="2" s="1"/>
  <c r="J136" i="2"/>
  <c r="P136" i="2" s="1"/>
  <c r="J137" i="2"/>
  <c r="P137" i="2" s="1"/>
  <c r="J138" i="2"/>
  <c r="P138" i="2" s="1"/>
  <c r="J139" i="2"/>
  <c r="P139" i="2" s="1"/>
  <c r="J140" i="2"/>
  <c r="P140" i="2" s="1"/>
  <c r="J141" i="2"/>
  <c r="P141" i="2" s="1"/>
  <c r="J142" i="2"/>
  <c r="P142" i="2" s="1"/>
  <c r="J143" i="2"/>
  <c r="P143" i="2" s="1"/>
  <c r="J144" i="2"/>
  <c r="P144" i="2" s="1"/>
  <c r="J145" i="2"/>
  <c r="P145" i="2" s="1"/>
  <c r="J146" i="2"/>
  <c r="P146" i="2" s="1"/>
  <c r="J147" i="2"/>
  <c r="P147" i="2" s="1"/>
  <c r="J148" i="2"/>
  <c r="P148" i="2" s="1"/>
  <c r="J149" i="2"/>
  <c r="P149" i="2" s="1"/>
  <c r="J150" i="2"/>
  <c r="P150" i="2" s="1"/>
  <c r="J151" i="2"/>
  <c r="P151" i="2" s="1"/>
  <c r="J152" i="2"/>
  <c r="P152" i="2" s="1"/>
  <c r="J153" i="2"/>
  <c r="P153" i="2" s="1"/>
  <c r="J154" i="2"/>
  <c r="P154" i="2" s="1"/>
  <c r="J155" i="2"/>
  <c r="P155" i="2" s="1"/>
  <c r="J156" i="2"/>
  <c r="P156" i="2" s="1"/>
  <c r="J157" i="2"/>
  <c r="P157" i="2" s="1"/>
  <c r="J158" i="2"/>
  <c r="P158" i="2" s="1"/>
  <c r="J159" i="2"/>
  <c r="P159" i="2" s="1"/>
  <c r="J160" i="2"/>
  <c r="P160" i="2" s="1"/>
  <c r="J161" i="2"/>
  <c r="P161" i="2" s="1"/>
  <c r="J162" i="2"/>
  <c r="P162" i="2" s="1"/>
  <c r="J163" i="2"/>
  <c r="P163" i="2" s="1"/>
  <c r="J164" i="2"/>
  <c r="P164" i="2" s="1"/>
  <c r="J165" i="2"/>
  <c r="P165" i="2" s="1"/>
  <c r="J166" i="2"/>
  <c r="P166" i="2" s="1"/>
  <c r="J167" i="2"/>
  <c r="P167" i="2" s="1"/>
  <c r="J168" i="2"/>
  <c r="P168" i="2" s="1"/>
  <c r="J169" i="2"/>
  <c r="P169" i="2" s="1"/>
  <c r="J170" i="2"/>
  <c r="P170" i="2" s="1"/>
  <c r="J171" i="2"/>
  <c r="P171" i="2" s="1"/>
  <c r="J172" i="2"/>
  <c r="P172" i="2" s="1"/>
  <c r="J173" i="2"/>
  <c r="P173" i="2" s="1"/>
  <c r="J174" i="2"/>
  <c r="P174" i="2" s="1"/>
  <c r="J175" i="2"/>
  <c r="P175" i="2" s="1"/>
  <c r="J176" i="2"/>
  <c r="P176" i="2" s="1"/>
  <c r="J177" i="2"/>
  <c r="P177" i="2" s="1"/>
  <c r="J178" i="2"/>
  <c r="P178" i="2" s="1"/>
  <c r="J179" i="2"/>
  <c r="P179" i="2" s="1"/>
  <c r="J180" i="2"/>
  <c r="P180" i="2" s="1"/>
  <c r="J181" i="2"/>
  <c r="P181" i="2" s="1"/>
  <c r="J182" i="2"/>
  <c r="P182" i="2" s="1"/>
  <c r="J183" i="2"/>
  <c r="P183" i="2" s="1"/>
  <c r="J184" i="2"/>
  <c r="P184" i="2" s="1"/>
  <c r="J185" i="2"/>
  <c r="P185" i="2" s="1"/>
  <c r="J186" i="2"/>
  <c r="P186" i="2" s="1"/>
  <c r="J187" i="2"/>
  <c r="P187" i="2" s="1"/>
  <c r="J188" i="2"/>
  <c r="P188" i="2" s="1"/>
  <c r="J189" i="2"/>
  <c r="P189" i="2" s="1"/>
  <c r="J190" i="2"/>
  <c r="P190" i="2" s="1"/>
  <c r="J191" i="2"/>
  <c r="P191" i="2" s="1"/>
  <c r="J192" i="2"/>
  <c r="P192" i="2" s="1"/>
  <c r="J193" i="2"/>
  <c r="P193" i="2" s="1"/>
  <c r="J194" i="2"/>
  <c r="P194" i="2" s="1"/>
  <c r="J195" i="2"/>
  <c r="P195" i="2" s="1"/>
  <c r="J196" i="2"/>
  <c r="P196" i="2" s="1"/>
  <c r="J197" i="2"/>
  <c r="P197" i="2" s="1"/>
  <c r="J198" i="2"/>
  <c r="P198" i="2" s="1"/>
  <c r="J199" i="2"/>
  <c r="P199" i="2" s="1"/>
  <c r="J200" i="2"/>
  <c r="P200" i="2" s="1"/>
  <c r="J201" i="2"/>
  <c r="P201" i="2" s="1"/>
  <c r="J202" i="2"/>
  <c r="P202" i="2" s="1"/>
  <c r="J203" i="2"/>
  <c r="P203" i="2" s="1"/>
  <c r="J204" i="2"/>
  <c r="P204" i="2" s="1"/>
  <c r="J205" i="2"/>
  <c r="P205" i="2" s="1"/>
  <c r="J206" i="2"/>
  <c r="P206" i="2" s="1"/>
  <c r="J207" i="2"/>
  <c r="P207" i="2" s="1"/>
  <c r="J208" i="2"/>
  <c r="P208" i="2" s="1"/>
  <c r="J209" i="2"/>
  <c r="P209" i="2" s="1"/>
  <c r="J210" i="2"/>
  <c r="P210" i="2" s="1"/>
  <c r="J211" i="2"/>
  <c r="P211" i="2" s="1"/>
  <c r="J212" i="2"/>
  <c r="P212" i="2" s="1"/>
  <c r="J213" i="2"/>
  <c r="P213" i="2" s="1"/>
  <c r="J214" i="2"/>
  <c r="P214" i="2" s="1"/>
  <c r="J215" i="2"/>
  <c r="P215" i="2" s="1"/>
  <c r="J216" i="2"/>
  <c r="P216" i="2" s="1"/>
  <c r="J217" i="2"/>
  <c r="P217" i="2" s="1"/>
  <c r="J218" i="2"/>
  <c r="P218" i="2" s="1"/>
  <c r="J219" i="2"/>
  <c r="P219" i="2" s="1"/>
  <c r="J220" i="2"/>
  <c r="P220" i="2" s="1"/>
  <c r="J221" i="2"/>
  <c r="P221" i="2" s="1"/>
  <c r="J222" i="2"/>
  <c r="P222" i="2" s="1"/>
  <c r="J223" i="2"/>
  <c r="P223" i="2" s="1"/>
  <c r="J224" i="2"/>
  <c r="P224" i="2" s="1"/>
  <c r="J225" i="2"/>
  <c r="P225" i="2" s="1"/>
  <c r="J226" i="2"/>
  <c r="P226" i="2" s="1"/>
  <c r="J227" i="2"/>
  <c r="P227" i="2" s="1"/>
  <c r="J228" i="2"/>
  <c r="P228" i="2" s="1"/>
  <c r="J229" i="2"/>
  <c r="P229" i="2" s="1"/>
  <c r="J230" i="2"/>
  <c r="P230" i="2" s="1"/>
  <c r="J231" i="2"/>
  <c r="P231" i="2" s="1"/>
  <c r="J232" i="2"/>
  <c r="P232" i="2" s="1"/>
  <c r="J233" i="2"/>
  <c r="P233" i="2" s="1"/>
  <c r="J234" i="2"/>
  <c r="P234" i="2" s="1"/>
  <c r="J235" i="2"/>
  <c r="P235" i="2" s="1"/>
  <c r="J236" i="2"/>
  <c r="P236" i="2" s="1"/>
  <c r="J237" i="2"/>
  <c r="P237" i="2" s="1"/>
  <c r="J238" i="2"/>
  <c r="P238" i="2" s="1"/>
  <c r="J239" i="2"/>
  <c r="P239" i="2" s="1"/>
  <c r="J240" i="2"/>
  <c r="P240" i="2" s="1"/>
  <c r="J241" i="2"/>
  <c r="P241" i="2" s="1"/>
  <c r="J242" i="2"/>
  <c r="P242" i="2" s="1"/>
  <c r="J243" i="2"/>
  <c r="P243" i="2" s="1"/>
  <c r="J244" i="2"/>
  <c r="P244" i="2" s="1"/>
  <c r="J245" i="2"/>
  <c r="P245" i="2" s="1"/>
  <c r="J246" i="2"/>
  <c r="P246" i="2" s="1"/>
  <c r="J247" i="2"/>
  <c r="P247" i="2" s="1"/>
  <c r="J248" i="2"/>
  <c r="P248" i="2" s="1"/>
  <c r="J249" i="2"/>
  <c r="P249" i="2" s="1"/>
  <c r="J250" i="2"/>
  <c r="P250" i="2" s="1"/>
  <c r="J251" i="2"/>
  <c r="P251" i="2" s="1"/>
  <c r="J252" i="2"/>
  <c r="P252" i="2" s="1"/>
  <c r="J253" i="2"/>
  <c r="P253" i="2" s="1"/>
  <c r="J254" i="2"/>
  <c r="P254" i="2" s="1"/>
  <c r="J255" i="2"/>
  <c r="P255" i="2" s="1"/>
  <c r="J256" i="2"/>
  <c r="P256" i="2" s="1"/>
  <c r="J257" i="2"/>
  <c r="P257" i="2" s="1"/>
  <c r="J258" i="2"/>
  <c r="P258" i="2" s="1"/>
  <c r="J259" i="2"/>
  <c r="P259" i="2" s="1"/>
  <c r="J260" i="2"/>
  <c r="P260" i="2" s="1"/>
  <c r="J261" i="2"/>
  <c r="P261" i="2" s="1"/>
  <c r="J262" i="2"/>
  <c r="P262" i="2" s="1"/>
  <c r="J263" i="2"/>
  <c r="P263" i="2" s="1"/>
  <c r="J264" i="2"/>
  <c r="P264" i="2" s="1"/>
  <c r="J265" i="2"/>
  <c r="P265" i="2" s="1"/>
  <c r="J266" i="2"/>
  <c r="P266" i="2" s="1"/>
  <c r="J267" i="2"/>
  <c r="P267" i="2" s="1"/>
  <c r="J268" i="2"/>
  <c r="P268" i="2" s="1"/>
  <c r="J269" i="2"/>
  <c r="P269" i="2" s="1"/>
  <c r="J270" i="2"/>
  <c r="P270" i="2" s="1"/>
  <c r="J271" i="2"/>
  <c r="P271" i="2" s="1"/>
  <c r="J272" i="2"/>
  <c r="P272" i="2" s="1"/>
  <c r="J273" i="2"/>
  <c r="P273" i="2" s="1"/>
  <c r="J274" i="2"/>
  <c r="P274" i="2" s="1"/>
  <c r="J275" i="2"/>
  <c r="P275" i="2" s="1"/>
  <c r="J276" i="2"/>
  <c r="P276" i="2" s="1"/>
  <c r="J277" i="2"/>
  <c r="P277" i="2" s="1"/>
  <c r="J278" i="2"/>
  <c r="P278" i="2" s="1"/>
  <c r="J279" i="2"/>
  <c r="P279" i="2" s="1"/>
  <c r="J280" i="2"/>
  <c r="P280" i="2" s="1"/>
  <c r="J281" i="2"/>
  <c r="P281" i="2" s="1"/>
  <c r="J282" i="2"/>
  <c r="P282" i="2" s="1"/>
  <c r="J283" i="2"/>
  <c r="P283" i="2" s="1"/>
  <c r="J284" i="2"/>
  <c r="P284" i="2" s="1"/>
  <c r="J285" i="2"/>
  <c r="P285" i="2" s="1"/>
  <c r="J286" i="2"/>
  <c r="P286" i="2" s="1"/>
  <c r="J287" i="2"/>
  <c r="P287" i="2" s="1"/>
  <c r="J288" i="2"/>
  <c r="P288" i="2" s="1"/>
  <c r="J289" i="2"/>
  <c r="P289" i="2" s="1"/>
  <c r="J290" i="2"/>
  <c r="P290" i="2" s="1"/>
  <c r="J291" i="2"/>
  <c r="P291" i="2" s="1"/>
  <c r="J292" i="2"/>
  <c r="P292" i="2" s="1"/>
  <c r="J293" i="2"/>
  <c r="P293" i="2" s="1"/>
  <c r="J294" i="2"/>
  <c r="P294" i="2" s="1"/>
  <c r="J295" i="2"/>
  <c r="P295" i="2" s="1"/>
  <c r="J296" i="2"/>
  <c r="P296" i="2" s="1"/>
  <c r="J297" i="2"/>
  <c r="P297" i="2" s="1"/>
  <c r="J298" i="2"/>
  <c r="P298" i="2" s="1"/>
  <c r="J299" i="2"/>
  <c r="P299" i="2" s="1"/>
  <c r="J300" i="2"/>
  <c r="P300" i="2" s="1"/>
  <c r="J301" i="2"/>
  <c r="P301" i="2" s="1"/>
  <c r="J302" i="2"/>
  <c r="P302" i="2" s="1"/>
  <c r="J303" i="2"/>
  <c r="P303" i="2" s="1"/>
  <c r="J304" i="2"/>
  <c r="P304" i="2" s="1"/>
  <c r="J305" i="2"/>
  <c r="P305" i="2" s="1"/>
  <c r="J306" i="2"/>
  <c r="P306" i="2" s="1"/>
  <c r="J307" i="2"/>
  <c r="P307" i="2" s="1"/>
  <c r="J308" i="2"/>
  <c r="P308" i="2" s="1"/>
  <c r="J309" i="2"/>
  <c r="P309" i="2" s="1"/>
  <c r="J310" i="2"/>
  <c r="P310" i="2" s="1"/>
  <c r="J4" i="2"/>
  <c r="P4" i="2" s="1"/>
  <c r="I5" i="2"/>
  <c r="I6" i="2"/>
  <c r="N6" i="2" s="1"/>
  <c r="I7" i="2"/>
  <c r="N7" i="2" s="1"/>
  <c r="I8" i="2"/>
  <c r="N8" i="2" s="1"/>
  <c r="I9" i="2"/>
  <c r="I10" i="2"/>
  <c r="N10" i="2" s="1"/>
  <c r="I11" i="2"/>
  <c r="I12" i="2"/>
  <c r="N12" i="2" s="1"/>
  <c r="I13" i="2"/>
  <c r="N13" i="2" s="1"/>
  <c r="I14" i="2"/>
  <c r="N14" i="2" s="1"/>
  <c r="I15" i="2"/>
  <c r="I16" i="2"/>
  <c r="N16" i="2" s="1"/>
  <c r="I17" i="2"/>
  <c r="N17" i="2" s="1"/>
  <c r="I18" i="2"/>
  <c r="I19" i="2"/>
  <c r="I20" i="2"/>
  <c r="I21" i="2"/>
  <c r="I22" i="2"/>
  <c r="I23" i="2"/>
  <c r="I24" i="2"/>
  <c r="I25" i="2"/>
  <c r="I26" i="2"/>
  <c r="N26" i="2" s="1"/>
  <c r="I27" i="2"/>
  <c r="N27" i="2" s="1"/>
  <c r="I28" i="2"/>
  <c r="N28" i="2" s="1"/>
  <c r="I29" i="2"/>
  <c r="I30" i="2"/>
  <c r="N30" i="2" s="1"/>
  <c r="I31" i="2"/>
  <c r="I32" i="2"/>
  <c r="N32" i="2" s="1"/>
  <c r="I33" i="2"/>
  <c r="N33" i="2" s="1"/>
  <c r="I34" i="2"/>
  <c r="I35" i="2"/>
  <c r="I36" i="2"/>
  <c r="N36" i="2" s="1"/>
  <c r="I37" i="2"/>
  <c r="N37" i="2" s="1"/>
  <c r="I38" i="2"/>
  <c r="N38" i="2" s="1"/>
  <c r="I39" i="2"/>
  <c r="I40" i="2"/>
  <c r="N40" i="2" s="1"/>
  <c r="I41" i="2"/>
  <c r="I42" i="2"/>
  <c r="I43" i="2"/>
  <c r="I44" i="2"/>
  <c r="I45" i="2"/>
  <c r="I46" i="2"/>
  <c r="N46" i="2" s="1"/>
  <c r="I47" i="2"/>
  <c r="N47" i="2" s="1"/>
  <c r="I48" i="2"/>
  <c r="I49" i="2"/>
  <c r="I50" i="2"/>
  <c r="I51" i="2"/>
  <c r="I52" i="2"/>
  <c r="I53" i="2"/>
  <c r="N53" i="2" s="1"/>
  <c r="I54" i="2"/>
  <c r="N54" i="2" s="1"/>
  <c r="I55" i="2"/>
  <c r="I56" i="2"/>
  <c r="N56" i="2" s="1"/>
  <c r="I57" i="2"/>
  <c r="I58" i="2"/>
  <c r="N58" i="2" s="1"/>
  <c r="I59" i="2"/>
  <c r="I60" i="2"/>
  <c r="N60" i="2" s="1"/>
  <c r="I61" i="2"/>
  <c r="I62" i="2"/>
  <c r="I63" i="2"/>
  <c r="I64" i="2"/>
  <c r="I65" i="2"/>
  <c r="I66" i="2"/>
  <c r="N66" i="2" s="1"/>
  <c r="I67" i="2"/>
  <c r="N67" i="2" s="1"/>
  <c r="I68" i="2"/>
  <c r="I69" i="2"/>
  <c r="I70" i="2"/>
  <c r="I71" i="2"/>
  <c r="I72" i="2"/>
  <c r="N72" i="2" s="1"/>
  <c r="I73" i="2"/>
  <c r="N73" i="2" s="1"/>
  <c r="I74" i="2"/>
  <c r="N74" i="2" s="1"/>
  <c r="I75" i="2"/>
  <c r="I76" i="2"/>
  <c r="N76" i="2" s="1"/>
  <c r="I77" i="2"/>
  <c r="N77" i="2" s="1"/>
  <c r="I78" i="2"/>
  <c r="N78" i="2" s="1"/>
  <c r="I79" i="2"/>
  <c r="I80" i="2"/>
  <c r="N80" i="2" s="1"/>
  <c r="I81" i="2"/>
  <c r="I82" i="2"/>
  <c r="I83" i="2"/>
  <c r="I84" i="2"/>
  <c r="I85" i="2"/>
  <c r="I86" i="2"/>
  <c r="N86" i="2" s="1"/>
  <c r="I87" i="2"/>
  <c r="I88" i="2"/>
  <c r="N88" i="2" s="1"/>
  <c r="I89" i="2"/>
  <c r="I90" i="2"/>
  <c r="N90" i="2" s="1"/>
  <c r="I91" i="2"/>
  <c r="I92" i="2"/>
  <c r="N92" i="2" s="1"/>
  <c r="I93" i="2"/>
  <c r="I94" i="2"/>
  <c r="I95" i="2"/>
  <c r="I96" i="2"/>
  <c r="N96" i="2" s="1"/>
  <c r="I97" i="2"/>
  <c r="N97" i="2" s="1"/>
  <c r="I98" i="2"/>
  <c r="I99" i="2"/>
  <c r="I100" i="2"/>
  <c r="I101" i="2"/>
  <c r="I102" i="2"/>
  <c r="I103" i="2"/>
  <c r="I104" i="2"/>
  <c r="N104" i="2" s="1"/>
  <c r="I105" i="2"/>
  <c r="I106" i="2"/>
  <c r="N106" i="2" s="1"/>
  <c r="I107" i="2"/>
  <c r="N107" i="2" s="1"/>
  <c r="I108" i="2"/>
  <c r="N108" i="2" s="1"/>
  <c r="I109" i="2"/>
  <c r="I110" i="2"/>
  <c r="N110" i="2" s="1"/>
  <c r="I111" i="2"/>
  <c r="I112" i="2"/>
  <c r="N112" i="2" s="1"/>
  <c r="I113" i="2"/>
  <c r="I114" i="2"/>
  <c r="N114" i="2" s="1"/>
  <c r="I115" i="2"/>
  <c r="I116" i="2"/>
  <c r="N116" i="2" s="1"/>
  <c r="I117" i="2"/>
  <c r="N117" i="2" s="1"/>
  <c r="I118" i="2"/>
  <c r="I119" i="2"/>
  <c r="I120" i="2"/>
  <c r="I121" i="2"/>
  <c r="I122" i="2"/>
  <c r="N122" i="2" s="1"/>
  <c r="I123" i="2"/>
  <c r="I124" i="2"/>
  <c r="I125" i="2"/>
  <c r="I126" i="2"/>
  <c r="N126" i="2" s="1"/>
  <c r="I127" i="2"/>
  <c r="N127" i="2" s="1"/>
  <c r="I128" i="2"/>
  <c r="N128" i="2" s="1"/>
  <c r="I129" i="2"/>
  <c r="I130" i="2"/>
  <c r="N130" i="2" s="1"/>
  <c r="I131" i="2"/>
  <c r="I132" i="2"/>
  <c r="N132" i="2" s="1"/>
  <c r="I133" i="2"/>
  <c r="N133" i="2" s="1"/>
  <c r="I134" i="2"/>
  <c r="N134" i="2" s="1"/>
  <c r="I135" i="2"/>
  <c r="I136" i="2"/>
  <c r="N136" i="2" s="1"/>
  <c r="I137" i="2"/>
  <c r="N137" i="2" s="1"/>
  <c r="I138" i="2"/>
  <c r="N138" i="2" s="1"/>
  <c r="I139" i="2"/>
  <c r="I140" i="2"/>
  <c r="I141" i="2"/>
  <c r="I142" i="2"/>
  <c r="I143" i="2"/>
  <c r="I144" i="2"/>
  <c r="I145" i="2"/>
  <c r="I146" i="2"/>
  <c r="N146" i="2" s="1"/>
  <c r="I147" i="2"/>
  <c r="N147" i="2" s="1"/>
  <c r="I148" i="2"/>
  <c r="I149" i="2"/>
  <c r="I150" i="2"/>
  <c r="I151" i="2"/>
  <c r="I152" i="2"/>
  <c r="N152" i="2" s="1"/>
  <c r="I153" i="2"/>
  <c r="N153" i="2" s="1"/>
  <c r="I154" i="2"/>
  <c r="N154" i="2" s="1"/>
  <c r="I155" i="2"/>
  <c r="I156" i="2"/>
  <c r="N156" i="2" s="1"/>
  <c r="I157" i="2"/>
  <c r="N157" i="2" s="1"/>
  <c r="I158" i="2"/>
  <c r="N158" i="2" s="1"/>
  <c r="I159" i="2"/>
  <c r="I160" i="2"/>
  <c r="N160" i="2" s="1"/>
  <c r="I161" i="2"/>
  <c r="I162" i="2"/>
  <c r="I163" i="2"/>
  <c r="I164" i="2"/>
  <c r="I165" i="2"/>
  <c r="I166" i="2"/>
  <c r="N166" i="2" s="1"/>
  <c r="I167" i="2"/>
  <c r="N167" i="2" s="1"/>
  <c r="I168" i="2"/>
  <c r="I169" i="2"/>
  <c r="I170" i="2"/>
  <c r="I171" i="2"/>
  <c r="N171" i="2" s="1"/>
  <c r="I172" i="2"/>
  <c r="I173" i="2"/>
  <c r="N173" i="2" s="1"/>
  <c r="I174" i="2"/>
  <c r="I175" i="2"/>
  <c r="I176" i="2"/>
  <c r="N176" i="2" s="1"/>
  <c r="I177" i="2"/>
  <c r="I178" i="2"/>
  <c r="I179" i="2"/>
  <c r="I180" i="2"/>
  <c r="N180" i="2" s="1"/>
  <c r="I181" i="2"/>
  <c r="I182" i="2"/>
  <c r="I183" i="2"/>
  <c r="I184" i="2"/>
  <c r="I185" i="2"/>
  <c r="I186" i="2"/>
  <c r="N186" i="2" s="1"/>
  <c r="I187" i="2"/>
  <c r="N187" i="2" s="1"/>
  <c r="I188" i="2"/>
  <c r="N188" i="2" s="1"/>
  <c r="I189" i="2"/>
  <c r="I190" i="2"/>
  <c r="N190" i="2" s="1"/>
  <c r="I191" i="2"/>
  <c r="I192" i="2"/>
  <c r="N192" i="2" s="1"/>
  <c r="I193" i="2"/>
  <c r="N193" i="2" s="1"/>
  <c r="I194" i="2"/>
  <c r="N194" i="2" s="1"/>
  <c r="I195" i="2"/>
  <c r="I196" i="2"/>
  <c r="N196" i="2" s="1"/>
  <c r="I197" i="2"/>
  <c r="I198" i="2"/>
  <c r="I199" i="2"/>
  <c r="I200" i="2"/>
  <c r="I201" i="2"/>
  <c r="I202" i="2"/>
  <c r="I203" i="2"/>
  <c r="I204" i="2"/>
  <c r="I205" i="2"/>
  <c r="I206" i="2"/>
  <c r="N206" i="2" s="1"/>
  <c r="I207" i="2"/>
  <c r="N207" i="2" s="1"/>
  <c r="I208" i="2"/>
  <c r="I209" i="2"/>
  <c r="I210" i="2"/>
  <c r="I211" i="2"/>
  <c r="I212" i="2"/>
  <c r="N212" i="2" s="1"/>
  <c r="I213" i="2"/>
  <c r="I214" i="2"/>
  <c r="I215" i="2"/>
  <c r="I216" i="2"/>
  <c r="N216" i="2" s="1"/>
  <c r="I217" i="2"/>
  <c r="I218" i="2"/>
  <c r="I219" i="2"/>
  <c r="I220" i="2"/>
  <c r="I221" i="2"/>
  <c r="I222" i="2"/>
  <c r="I223" i="2"/>
  <c r="I224" i="2"/>
  <c r="I225" i="2"/>
  <c r="I226" i="2"/>
  <c r="N226" i="2" s="1"/>
  <c r="I227" i="2"/>
  <c r="I228" i="2"/>
  <c r="I229" i="2"/>
  <c r="I230" i="2"/>
  <c r="N230" i="2" s="1"/>
  <c r="I231" i="2"/>
  <c r="I232" i="2"/>
  <c r="N232" i="2" s="1"/>
  <c r="I233" i="2"/>
  <c r="N233" i="2" s="1"/>
  <c r="I234" i="2"/>
  <c r="N234" i="2" s="1"/>
  <c r="I235" i="2"/>
  <c r="I236" i="2"/>
  <c r="N236" i="2" s="1"/>
  <c r="I237" i="2"/>
  <c r="N237" i="2" s="1"/>
  <c r="I238" i="2"/>
  <c r="N238" i="2" s="1"/>
  <c r="I239" i="2"/>
  <c r="I240" i="2"/>
  <c r="I241" i="2"/>
  <c r="I242" i="2"/>
  <c r="I243" i="2"/>
  <c r="I244" i="2"/>
  <c r="I245" i="2"/>
  <c r="I246" i="2"/>
  <c r="N246" i="2" s="1"/>
  <c r="I247" i="2"/>
  <c r="N247" i="2" s="1"/>
  <c r="I248" i="2"/>
  <c r="N248" i="2" s="1"/>
  <c r="I249" i="2"/>
  <c r="I250" i="2"/>
  <c r="N250" i="2" s="1"/>
  <c r="I251" i="2"/>
  <c r="N251" i="2" s="1"/>
  <c r="I252" i="2"/>
  <c r="I253" i="2"/>
  <c r="I254" i="2"/>
  <c r="N254" i="2" s="1"/>
  <c r="I255" i="2"/>
  <c r="I256" i="2"/>
  <c r="N256" i="2" s="1"/>
  <c r="I257" i="2"/>
  <c r="I258" i="2"/>
  <c r="I259" i="2"/>
  <c r="I260" i="2"/>
  <c r="I261" i="2"/>
  <c r="N261" i="2" s="1"/>
  <c r="I262" i="2"/>
  <c r="I263" i="2"/>
  <c r="I264" i="2"/>
  <c r="I265" i="2"/>
  <c r="I266" i="2"/>
  <c r="N266" i="2" s="1"/>
  <c r="I267" i="2"/>
  <c r="N267" i="2" s="1"/>
  <c r="I268" i="2"/>
  <c r="I269" i="2"/>
  <c r="I270" i="2"/>
  <c r="I271" i="2"/>
  <c r="N271" i="2" s="1"/>
  <c r="I272" i="2"/>
  <c r="N272" i="2" s="1"/>
  <c r="I273" i="2"/>
  <c r="N273" i="2" s="1"/>
  <c r="I274" i="2"/>
  <c r="N274" i="2" s="1"/>
  <c r="I275" i="2"/>
  <c r="I276" i="2"/>
  <c r="N276" i="2" s="1"/>
  <c r="I277" i="2"/>
  <c r="N277" i="2" s="1"/>
  <c r="I278" i="2"/>
  <c r="N278" i="2" s="1"/>
  <c r="I279" i="2"/>
  <c r="I280" i="2"/>
  <c r="I281" i="2"/>
  <c r="I282" i="2"/>
  <c r="I283" i="2"/>
  <c r="N283" i="2" s="1"/>
  <c r="I284" i="2"/>
  <c r="I285" i="2"/>
  <c r="I286" i="2"/>
  <c r="N286" i="2" s="1"/>
  <c r="I287" i="2"/>
  <c r="N287" i="2" s="1"/>
  <c r="I288" i="2"/>
  <c r="N288" i="2" s="1"/>
  <c r="I289" i="2"/>
  <c r="I290" i="2"/>
  <c r="N290" i="2" s="1"/>
  <c r="I291" i="2"/>
  <c r="I292" i="2"/>
  <c r="N292" i="2" s="1"/>
  <c r="I293" i="2"/>
  <c r="I294" i="2"/>
  <c r="I295" i="2"/>
  <c r="I296" i="2"/>
  <c r="N296" i="2" s="1"/>
  <c r="I297" i="2"/>
  <c r="I298" i="2"/>
  <c r="I299" i="2"/>
  <c r="I300" i="2"/>
  <c r="I301" i="2"/>
  <c r="I302" i="2"/>
  <c r="I303" i="2"/>
  <c r="I304" i="2"/>
  <c r="I305" i="2"/>
  <c r="I306" i="2"/>
  <c r="N306" i="2" s="1"/>
  <c r="I307" i="2"/>
  <c r="N307" i="2" s="1"/>
  <c r="I308" i="2"/>
  <c r="N308" i="2" s="1"/>
  <c r="I309" i="2"/>
  <c r="I310" i="2"/>
  <c r="N310" i="2" s="1"/>
  <c r="I4" i="2"/>
  <c r="N4" i="2" s="1"/>
  <c r="H5" i="2"/>
  <c r="M5" i="2" s="1"/>
  <c r="H6" i="2"/>
  <c r="M6" i="2" s="1"/>
  <c r="H7" i="2"/>
  <c r="H8" i="2"/>
  <c r="H9" i="2"/>
  <c r="H10" i="2"/>
  <c r="M10" i="2" s="1"/>
  <c r="H11" i="2"/>
  <c r="M11" i="2" s="1"/>
  <c r="H12" i="2"/>
  <c r="H13" i="2"/>
  <c r="M13" i="2" s="1"/>
  <c r="H14" i="2"/>
  <c r="M14" i="2" s="1"/>
  <c r="H15" i="2"/>
  <c r="M15" i="2" s="1"/>
  <c r="H16" i="2"/>
  <c r="M16" i="2" s="1"/>
  <c r="H17" i="2"/>
  <c r="H18" i="2"/>
  <c r="H19" i="2"/>
  <c r="H20" i="2"/>
  <c r="M20" i="2" s="1"/>
  <c r="H21" i="2"/>
  <c r="M21" i="2" s="1"/>
  <c r="H22" i="2"/>
  <c r="M22" i="2" s="1"/>
  <c r="H23" i="2"/>
  <c r="H24" i="2"/>
  <c r="M24" i="2" s="1"/>
  <c r="H25" i="2"/>
  <c r="M25" i="2" s="1"/>
  <c r="H26" i="2"/>
  <c r="M26" i="2" s="1"/>
  <c r="H27" i="2"/>
  <c r="H28" i="2"/>
  <c r="H29" i="2"/>
  <c r="H30" i="2"/>
  <c r="M30" i="2" s="1"/>
  <c r="H31" i="2"/>
  <c r="M31" i="2" s="1"/>
  <c r="H32" i="2"/>
  <c r="H33" i="2"/>
  <c r="M33" i="2" s="1"/>
  <c r="H34" i="2"/>
  <c r="M34" i="2" s="1"/>
  <c r="H35" i="2"/>
  <c r="M35" i="2" s="1"/>
  <c r="H36" i="2"/>
  <c r="M36" i="2" s="1"/>
  <c r="H37" i="2"/>
  <c r="H38" i="2"/>
  <c r="H39" i="2"/>
  <c r="H40" i="2"/>
  <c r="M40" i="2" s="1"/>
  <c r="H41" i="2"/>
  <c r="M41" i="2" s="1"/>
  <c r="H42" i="2"/>
  <c r="M42" i="2" s="1"/>
  <c r="H43" i="2"/>
  <c r="M43" i="2" s="1"/>
  <c r="H44" i="2"/>
  <c r="M44" i="2" s="1"/>
  <c r="H45" i="2"/>
  <c r="M45" i="2" s="1"/>
  <c r="H46" i="2"/>
  <c r="M46" i="2" s="1"/>
  <c r="H47" i="2"/>
  <c r="H48" i="2"/>
  <c r="H49" i="2"/>
  <c r="H50" i="2"/>
  <c r="M50" i="2" s="1"/>
  <c r="H51" i="2"/>
  <c r="M51" i="2" s="1"/>
  <c r="H52" i="2"/>
  <c r="H53" i="2"/>
  <c r="M53" i="2" s="1"/>
  <c r="H54" i="2"/>
  <c r="M54" i="2" s="1"/>
  <c r="H55" i="2"/>
  <c r="M55" i="2" s="1"/>
  <c r="H56" i="2"/>
  <c r="M56" i="2" s="1"/>
  <c r="H57" i="2"/>
  <c r="H58" i="2"/>
  <c r="H59" i="2"/>
  <c r="H60" i="2"/>
  <c r="M60" i="2" s="1"/>
  <c r="H61" i="2"/>
  <c r="M61" i="2" s="1"/>
  <c r="H62" i="2"/>
  <c r="M62" i="2" s="1"/>
  <c r="H63" i="2"/>
  <c r="M63" i="2" s="1"/>
  <c r="H64" i="2"/>
  <c r="H65" i="2"/>
  <c r="M65" i="2" s="1"/>
  <c r="H66" i="2"/>
  <c r="M66" i="2" s="1"/>
  <c r="H67" i="2"/>
  <c r="H68" i="2"/>
  <c r="H69" i="2"/>
  <c r="H70" i="2"/>
  <c r="M70" i="2" s="1"/>
  <c r="H71" i="2"/>
  <c r="M71" i="2" s="1"/>
  <c r="H72" i="2"/>
  <c r="H73" i="2"/>
  <c r="M73" i="2" s="1"/>
  <c r="H74" i="2"/>
  <c r="M74" i="2" s="1"/>
  <c r="H75" i="2"/>
  <c r="M75" i="2" s="1"/>
  <c r="H76" i="2"/>
  <c r="M76" i="2" s="1"/>
  <c r="H77" i="2"/>
  <c r="H78" i="2"/>
  <c r="H79" i="2"/>
  <c r="H80" i="2"/>
  <c r="M80" i="2" s="1"/>
  <c r="H81" i="2"/>
  <c r="M81" i="2" s="1"/>
  <c r="H82" i="2"/>
  <c r="H83" i="2"/>
  <c r="M83" i="2" s="1"/>
  <c r="H84" i="2"/>
  <c r="M84" i="2" s="1"/>
  <c r="H85" i="2"/>
  <c r="M85" i="2" s="1"/>
  <c r="H86" i="2"/>
  <c r="M86" i="2" s="1"/>
  <c r="H87" i="2"/>
  <c r="H88" i="2"/>
  <c r="H89" i="2"/>
  <c r="H90" i="2"/>
  <c r="M90" i="2" s="1"/>
  <c r="H91" i="2"/>
  <c r="M91" i="2" s="1"/>
  <c r="H92" i="2"/>
  <c r="H93" i="2"/>
  <c r="M93" i="2" s="1"/>
  <c r="H94" i="2"/>
  <c r="M94" i="2" s="1"/>
  <c r="H95" i="2"/>
  <c r="M95" i="2" s="1"/>
  <c r="H96" i="2"/>
  <c r="M96" i="2" s="1"/>
  <c r="H97" i="2"/>
  <c r="H98" i="2"/>
  <c r="H99" i="2"/>
  <c r="H100" i="2"/>
  <c r="M100" i="2" s="1"/>
  <c r="H101" i="2"/>
  <c r="M101" i="2" s="1"/>
  <c r="H102" i="2"/>
  <c r="M102" i="2" s="1"/>
  <c r="H103" i="2"/>
  <c r="M103" i="2" s="1"/>
  <c r="H104" i="2"/>
  <c r="M104" i="2" s="1"/>
  <c r="H105" i="2"/>
  <c r="M105" i="2" s="1"/>
  <c r="H106" i="2"/>
  <c r="M106" i="2" s="1"/>
  <c r="H107" i="2"/>
  <c r="H108" i="2"/>
  <c r="H109" i="2"/>
  <c r="H110" i="2"/>
  <c r="M110" i="2" s="1"/>
  <c r="H111" i="2"/>
  <c r="M111" i="2" s="1"/>
  <c r="H112" i="2"/>
  <c r="H113" i="2"/>
  <c r="M113" i="2" s="1"/>
  <c r="H114" i="2"/>
  <c r="M114" i="2" s="1"/>
  <c r="H115" i="2"/>
  <c r="M115" i="2" s="1"/>
  <c r="H116" i="2"/>
  <c r="M116" i="2" s="1"/>
  <c r="H117" i="2"/>
  <c r="H118" i="2"/>
  <c r="H119" i="2"/>
  <c r="H120" i="2"/>
  <c r="M120" i="2" s="1"/>
  <c r="H121" i="2"/>
  <c r="H122" i="2"/>
  <c r="H123" i="2"/>
  <c r="M123" i="2" s="1"/>
  <c r="H124" i="2"/>
  <c r="M124" i="2" s="1"/>
  <c r="H125" i="2"/>
  <c r="M125" i="2" s="1"/>
  <c r="H126" i="2"/>
  <c r="M126" i="2" s="1"/>
  <c r="H127" i="2"/>
  <c r="H128" i="2"/>
  <c r="H129" i="2"/>
  <c r="H130" i="2"/>
  <c r="M130" i="2" s="1"/>
  <c r="H131" i="2"/>
  <c r="M131" i="2" s="1"/>
  <c r="H132" i="2"/>
  <c r="H133" i="2"/>
  <c r="M133" i="2" s="1"/>
  <c r="H134" i="2"/>
  <c r="M134" i="2" s="1"/>
  <c r="H135" i="2"/>
  <c r="M135" i="2" s="1"/>
  <c r="H136" i="2"/>
  <c r="M136" i="2" s="1"/>
  <c r="H137" i="2"/>
  <c r="H138" i="2"/>
  <c r="H139" i="2"/>
  <c r="H140" i="2"/>
  <c r="M140" i="2" s="1"/>
  <c r="H141" i="2"/>
  <c r="M141" i="2" s="1"/>
  <c r="H142" i="2"/>
  <c r="M142" i="2" s="1"/>
  <c r="H143" i="2"/>
  <c r="H144" i="2"/>
  <c r="M144" i="2" s="1"/>
  <c r="H145" i="2"/>
  <c r="M145" i="2" s="1"/>
  <c r="H146" i="2"/>
  <c r="M146" i="2" s="1"/>
  <c r="H147" i="2"/>
  <c r="H148" i="2"/>
  <c r="H149" i="2"/>
  <c r="H150" i="2"/>
  <c r="M150" i="2" s="1"/>
  <c r="H151" i="2"/>
  <c r="M151" i="2" s="1"/>
  <c r="H152" i="2"/>
  <c r="H153" i="2"/>
  <c r="M153" i="2" s="1"/>
  <c r="H154" i="2"/>
  <c r="M154" i="2" s="1"/>
  <c r="H155" i="2"/>
  <c r="M155" i="2" s="1"/>
  <c r="H156" i="2"/>
  <c r="M156" i="2" s="1"/>
  <c r="H157" i="2"/>
  <c r="H158" i="2"/>
  <c r="H159" i="2"/>
  <c r="H160" i="2"/>
  <c r="M160" i="2" s="1"/>
  <c r="H161" i="2"/>
  <c r="M161" i="2" s="1"/>
  <c r="H162" i="2"/>
  <c r="M162" i="2" s="1"/>
  <c r="H163" i="2"/>
  <c r="H164" i="2"/>
  <c r="M164" i="2" s="1"/>
  <c r="H165" i="2"/>
  <c r="M165" i="2" s="1"/>
  <c r="H166" i="2"/>
  <c r="M166" i="2" s="1"/>
  <c r="H167" i="2"/>
  <c r="H168" i="2"/>
  <c r="H169" i="2"/>
  <c r="H170" i="2"/>
  <c r="M170" i="2" s="1"/>
  <c r="H171" i="2"/>
  <c r="M171" i="2" s="1"/>
  <c r="H172" i="2"/>
  <c r="H173" i="2"/>
  <c r="M173" i="2" s="1"/>
  <c r="H174" i="2"/>
  <c r="M174" i="2" s="1"/>
  <c r="H175" i="2"/>
  <c r="M175" i="2" s="1"/>
  <c r="H176" i="2"/>
  <c r="M176" i="2" s="1"/>
  <c r="H177" i="2"/>
  <c r="H178" i="2"/>
  <c r="H179" i="2"/>
  <c r="H180" i="2"/>
  <c r="M180" i="2" s="1"/>
  <c r="H181" i="2"/>
  <c r="M181" i="2" s="1"/>
  <c r="H182" i="2"/>
  <c r="M182" i="2" s="1"/>
  <c r="H183" i="2"/>
  <c r="M183" i="2" s="1"/>
  <c r="H184" i="2"/>
  <c r="M184" i="2" s="1"/>
  <c r="H185" i="2"/>
  <c r="M185" i="2" s="1"/>
  <c r="H186" i="2"/>
  <c r="M186" i="2" s="1"/>
  <c r="H187" i="2"/>
  <c r="H188" i="2"/>
  <c r="H189" i="2"/>
  <c r="H190" i="2"/>
  <c r="M190" i="2" s="1"/>
  <c r="H191" i="2"/>
  <c r="M191" i="2" s="1"/>
  <c r="H192" i="2"/>
  <c r="H193" i="2"/>
  <c r="M193" i="2" s="1"/>
  <c r="H194" i="2"/>
  <c r="M194" i="2" s="1"/>
  <c r="H195" i="2"/>
  <c r="M195" i="2" s="1"/>
  <c r="H196" i="2"/>
  <c r="M196" i="2" s="1"/>
  <c r="H197" i="2"/>
  <c r="H198" i="2"/>
  <c r="H199" i="2"/>
  <c r="H200" i="2"/>
  <c r="M200" i="2" s="1"/>
  <c r="H201" i="2"/>
  <c r="M201" i="2" s="1"/>
  <c r="H202" i="2"/>
  <c r="M202" i="2" s="1"/>
  <c r="H203" i="2"/>
  <c r="M203" i="2" s="1"/>
  <c r="H204" i="2"/>
  <c r="M204" i="2" s="1"/>
  <c r="H205" i="2"/>
  <c r="M205" i="2" s="1"/>
  <c r="H206" i="2"/>
  <c r="M206" i="2" s="1"/>
  <c r="H207" i="2"/>
  <c r="H208" i="2"/>
  <c r="H209" i="2"/>
  <c r="H210" i="2"/>
  <c r="M210" i="2" s="1"/>
  <c r="H211" i="2"/>
  <c r="M211" i="2" s="1"/>
  <c r="H212" i="2"/>
  <c r="H213" i="2"/>
  <c r="M213" i="2" s="1"/>
  <c r="H214" i="2"/>
  <c r="M214" i="2" s="1"/>
  <c r="H215" i="2"/>
  <c r="M215" i="2" s="1"/>
  <c r="H216" i="2"/>
  <c r="M216" i="2" s="1"/>
  <c r="H217" i="2"/>
  <c r="H218" i="2"/>
  <c r="H219" i="2"/>
  <c r="H220" i="2"/>
  <c r="M220" i="2" s="1"/>
  <c r="H221" i="2"/>
  <c r="M221" i="2" s="1"/>
  <c r="H222" i="2"/>
  <c r="H223" i="2"/>
  <c r="M223" i="2" s="1"/>
  <c r="H224" i="2"/>
  <c r="H225" i="2"/>
  <c r="M225" i="2" s="1"/>
  <c r="H226" i="2"/>
  <c r="M226" i="2" s="1"/>
  <c r="H227" i="2"/>
  <c r="H228" i="2"/>
  <c r="H229" i="2"/>
  <c r="H230" i="2"/>
  <c r="M230" i="2" s="1"/>
  <c r="H231" i="2"/>
  <c r="M231" i="2" s="1"/>
  <c r="H232" i="2"/>
  <c r="H233" i="2"/>
  <c r="M233" i="2" s="1"/>
  <c r="H234" i="2"/>
  <c r="M234" i="2" s="1"/>
  <c r="H235" i="2"/>
  <c r="M235" i="2" s="1"/>
  <c r="H236" i="2"/>
  <c r="M236" i="2" s="1"/>
  <c r="H237" i="2"/>
  <c r="H238" i="2"/>
  <c r="M238" i="2" s="1"/>
  <c r="H239" i="2"/>
  <c r="H240" i="2"/>
  <c r="M240" i="2" s="1"/>
  <c r="H241" i="2"/>
  <c r="M241" i="2" s="1"/>
  <c r="H242" i="2"/>
  <c r="M242" i="2" s="1"/>
  <c r="H243" i="2"/>
  <c r="M243" i="2" s="1"/>
  <c r="H244" i="2"/>
  <c r="M244" i="2" s="1"/>
  <c r="H245" i="2"/>
  <c r="M245" i="2" s="1"/>
  <c r="H246" i="2"/>
  <c r="M246" i="2" s="1"/>
  <c r="H247" i="2"/>
  <c r="H248" i="2"/>
  <c r="M248" i="2" s="1"/>
  <c r="H249" i="2"/>
  <c r="H250" i="2"/>
  <c r="M250" i="2" s="1"/>
  <c r="H251" i="2"/>
  <c r="M251" i="2" s="1"/>
  <c r="H252" i="2"/>
  <c r="H253" i="2"/>
  <c r="M253" i="2" s="1"/>
  <c r="H254" i="2"/>
  <c r="M254" i="2" s="1"/>
  <c r="H255" i="2"/>
  <c r="M255" i="2" s="1"/>
  <c r="H256" i="2"/>
  <c r="M256" i="2" s="1"/>
  <c r="H257" i="2"/>
  <c r="H258" i="2"/>
  <c r="M258" i="2" s="1"/>
  <c r="H259" i="2"/>
  <c r="H260" i="2"/>
  <c r="M260" i="2" s="1"/>
  <c r="H261" i="2"/>
  <c r="M261" i="2" s="1"/>
  <c r="H262" i="2"/>
  <c r="M262" i="2" s="1"/>
  <c r="H263" i="2"/>
  <c r="H264" i="2"/>
  <c r="M264" i="2" s="1"/>
  <c r="H265" i="2"/>
  <c r="M265" i="2" s="1"/>
  <c r="H266" i="2"/>
  <c r="M266" i="2" s="1"/>
  <c r="H267" i="2"/>
  <c r="H268" i="2"/>
  <c r="M268" i="2" s="1"/>
  <c r="H269" i="2"/>
  <c r="H270" i="2"/>
  <c r="M270" i="2" s="1"/>
  <c r="H271" i="2"/>
  <c r="M271" i="2" s="1"/>
  <c r="H272" i="2"/>
  <c r="H273" i="2"/>
  <c r="M273" i="2" s="1"/>
  <c r="H274" i="2"/>
  <c r="M274" i="2" s="1"/>
  <c r="H275" i="2"/>
  <c r="M275" i="2" s="1"/>
  <c r="H276" i="2"/>
  <c r="M276" i="2" s="1"/>
  <c r="H277" i="2"/>
  <c r="H278" i="2"/>
  <c r="M278" i="2" s="1"/>
  <c r="H279" i="2"/>
  <c r="H280" i="2"/>
  <c r="M280" i="2" s="1"/>
  <c r="H281" i="2"/>
  <c r="M281" i="2" s="1"/>
  <c r="H282" i="2"/>
  <c r="M282" i="2" s="1"/>
  <c r="H283" i="2"/>
  <c r="M283" i="2" s="1"/>
  <c r="H284" i="2"/>
  <c r="M284" i="2" s="1"/>
  <c r="H285" i="2"/>
  <c r="M285" i="2" s="1"/>
  <c r="H286" i="2"/>
  <c r="M286" i="2" s="1"/>
  <c r="H287" i="2"/>
  <c r="H288" i="2"/>
  <c r="M288" i="2" s="1"/>
  <c r="H289" i="2"/>
  <c r="H290" i="2"/>
  <c r="M290" i="2" s="1"/>
  <c r="H291" i="2"/>
  <c r="M291" i="2" s="1"/>
  <c r="H292" i="2"/>
  <c r="H293" i="2"/>
  <c r="M293" i="2" s="1"/>
  <c r="H294" i="2"/>
  <c r="M294" i="2" s="1"/>
  <c r="H295" i="2"/>
  <c r="M295" i="2" s="1"/>
  <c r="H296" i="2"/>
  <c r="M296" i="2" s="1"/>
  <c r="H297" i="2"/>
  <c r="H298" i="2"/>
  <c r="M298" i="2" s="1"/>
  <c r="H299" i="2"/>
  <c r="H300" i="2"/>
  <c r="M300" i="2" s="1"/>
  <c r="H301" i="2"/>
  <c r="H302" i="2"/>
  <c r="H303" i="2"/>
  <c r="M303" i="2" s="1"/>
  <c r="H304" i="2"/>
  <c r="M304" i="2" s="1"/>
  <c r="H305" i="2"/>
  <c r="M305" i="2" s="1"/>
  <c r="H306" i="2"/>
  <c r="M306" i="2" s="1"/>
  <c r="H307" i="2"/>
  <c r="H308" i="2"/>
  <c r="M308" i="2" s="1"/>
  <c r="H309" i="2"/>
  <c r="H310" i="2"/>
  <c r="M310" i="2" s="1"/>
  <c r="H4" i="2"/>
  <c r="M4" i="2" s="1"/>
  <c r="G5" i="2"/>
  <c r="O5" i="2" s="1"/>
  <c r="G6" i="2"/>
  <c r="O6" i="2" s="1"/>
  <c r="G7" i="2"/>
  <c r="O7" i="2" s="1"/>
  <c r="G8" i="2"/>
  <c r="O8" i="2" s="1"/>
  <c r="G9" i="2"/>
  <c r="O9" i="2" s="1"/>
  <c r="G10" i="2"/>
  <c r="O10" i="2" s="1"/>
  <c r="G11" i="2"/>
  <c r="O11" i="2" s="1"/>
  <c r="G12" i="2"/>
  <c r="O12" i="2" s="1"/>
  <c r="G13" i="2"/>
  <c r="O13" i="2" s="1"/>
  <c r="G14" i="2"/>
  <c r="O14" i="2" s="1"/>
  <c r="G15" i="2"/>
  <c r="O15" i="2" s="1"/>
  <c r="G16" i="2"/>
  <c r="O16" i="2" s="1"/>
  <c r="G17" i="2"/>
  <c r="O17" i="2" s="1"/>
  <c r="G18" i="2"/>
  <c r="O18" i="2" s="1"/>
  <c r="G19" i="2"/>
  <c r="O19" i="2" s="1"/>
  <c r="G20" i="2"/>
  <c r="O20" i="2" s="1"/>
  <c r="G21" i="2"/>
  <c r="O21" i="2" s="1"/>
  <c r="G22" i="2"/>
  <c r="O22" i="2" s="1"/>
  <c r="G23" i="2"/>
  <c r="O23" i="2" s="1"/>
  <c r="G24" i="2"/>
  <c r="O24" i="2" s="1"/>
  <c r="G25" i="2"/>
  <c r="O25" i="2" s="1"/>
  <c r="G26" i="2"/>
  <c r="O26" i="2" s="1"/>
  <c r="G27" i="2"/>
  <c r="O27" i="2" s="1"/>
  <c r="G28" i="2"/>
  <c r="O28" i="2" s="1"/>
  <c r="G29" i="2"/>
  <c r="O29" i="2" s="1"/>
  <c r="G30" i="2"/>
  <c r="O30" i="2" s="1"/>
  <c r="G31" i="2"/>
  <c r="O31" i="2" s="1"/>
  <c r="G32" i="2"/>
  <c r="O32" i="2" s="1"/>
  <c r="G33" i="2"/>
  <c r="O33" i="2" s="1"/>
  <c r="G34" i="2"/>
  <c r="O34" i="2" s="1"/>
  <c r="G35" i="2"/>
  <c r="O35" i="2" s="1"/>
  <c r="G36" i="2"/>
  <c r="O36" i="2" s="1"/>
  <c r="G37" i="2"/>
  <c r="O37" i="2" s="1"/>
  <c r="G38" i="2"/>
  <c r="O38" i="2" s="1"/>
  <c r="G39" i="2"/>
  <c r="O39" i="2" s="1"/>
  <c r="G40" i="2"/>
  <c r="O40" i="2" s="1"/>
  <c r="G41" i="2"/>
  <c r="O41" i="2" s="1"/>
  <c r="G42" i="2"/>
  <c r="O42" i="2" s="1"/>
  <c r="G43" i="2"/>
  <c r="O43" i="2" s="1"/>
  <c r="G44" i="2"/>
  <c r="O44" i="2" s="1"/>
  <c r="G45" i="2"/>
  <c r="O45" i="2" s="1"/>
  <c r="G46" i="2"/>
  <c r="O46" i="2" s="1"/>
  <c r="G47" i="2"/>
  <c r="O47" i="2" s="1"/>
  <c r="G48" i="2"/>
  <c r="O48" i="2" s="1"/>
  <c r="G49" i="2"/>
  <c r="O49" i="2" s="1"/>
  <c r="G50" i="2"/>
  <c r="O50" i="2" s="1"/>
  <c r="G51" i="2"/>
  <c r="O51" i="2" s="1"/>
  <c r="G52" i="2"/>
  <c r="O52" i="2" s="1"/>
  <c r="G53" i="2"/>
  <c r="O53" i="2" s="1"/>
  <c r="G54" i="2"/>
  <c r="O54" i="2" s="1"/>
  <c r="G55" i="2"/>
  <c r="O55" i="2" s="1"/>
  <c r="G56" i="2"/>
  <c r="O56" i="2" s="1"/>
  <c r="G57" i="2"/>
  <c r="O57" i="2" s="1"/>
  <c r="G58" i="2"/>
  <c r="O58" i="2" s="1"/>
  <c r="G59" i="2"/>
  <c r="O59" i="2" s="1"/>
  <c r="G60" i="2"/>
  <c r="O60" i="2" s="1"/>
  <c r="G61" i="2"/>
  <c r="O61" i="2" s="1"/>
  <c r="G62" i="2"/>
  <c r="O62" i="2" s="1"/>
  <c r="G63" i="2"/>
  <c r="O63" i="2" s="1"/>
  <c r="G64" i="2"/>
  <c r="O64" i="2" s="1"/>
  <c r="G65" i="2"/>
  <c r="O65" i="2" s="1"/>
  <c r="G66" i="2"/>
  <c r="O66" i="2" s="1"/>
  <c r="G67" i="2"/>
  <c r="O67" i="2" s="1"/>
  <c r="G68" i="2"/>
  <c r="O68" i="2" s="1"/>
  <c r="G69" i="2"/>
  <c r="O69" i="2" s="1"/>
  <c r="G70" i="2"/>
  <c r="O70" i="2" s="1"/>
  <c r="G71" i="2"/>
  <c r="O71" i="2" s="1"/>
  <c r="G72" i="2"/>
  <c r="O72" i="2" s="1"/>
  <c r="G73" i="2"/>
  <c r="O73" i="2" s="1"/>
  <c r="G74" i="2"/>
  <c r="O74" i="2" s="1"/>
  <c r="G75" i="2"/>
  <c r="O75" i="2" s="1"/>
  <c r="G76" i="2"/>
  <c r="O76" i="2" s="1"/>
  <c r="G77" i="2"/>
  <c r="O77" i="2" s="1"/>
  <c r="G78" i="2"/>
  <c r="O78" i="2" s="1"/>
  <c r="G79" i="2"/>
  <c r="O79" i="2" s="1"/>
  <c r="G80" i="2"/>
  <c r="O80" i="2" s="1"/>
  <c r="G81" i="2"/>
  <c r="O81" i="2" s="1"/>
  <c r="G82" i="2"/>
  <c r="O82" i="2" s="1"/>
  <c r="G83" i="2"/>
  <c r="O83" i="2" s="1"/>
  <c r="G84" i="2"/>
  <c r="O84" i="2" s="1"/>
  <c r="G85" i="2"/>
  <c r="O85" i="2" s="1"/>
  <c r="G86" i="2"/>
  <c r="O86" i="2" s="1"/>
  <c r="G87" i="2"/>
  <c r="O87" i="2" s="1"/>
  <c r="G88" i="2"/>
  <c r="O88" i="2" s="1"/>
  <c r="G89" i="2"/>
  <c r="O89" i="2" s="1"/>
  <c r="G90" i="2"/>
  <c r="O90" i="2" s="1"/>
  <c r="G91" i="2"/>
  <c r="O91" i="2" s="1"/>
  <c r="G92" i="2"/>
  <c r="O92" i="2" s="1"/>
  <c r="G93" i="2"/>
  <c r="O93" i="2" s="1"/>
  <c r="G94" i="2"/>
  <c r="O94" i="2" s="1"/>
  <c r="G95" i="2"/>
  <c r="O95" i="2" s="1"/>
  <c r="G96" i="2"/>
  <c r="O96" i="2" s="1"/>
  <c r="G97" i="2"/>
  <c r="O97" i="2" s="1"/>
  <c r="G98" i="2"/>
  <c r="O98" i="2" s="1"/>
  <c r="G99" i="2"/>
  <c r="O99" i="2" s="1"/>
  <c r="G100" i="2"/>
  <c r="O100" i="2" s="1"/>
  <c r="G101" i="2"/>
  <c r="O101" i="2" s="1"/>
  <c r="G102" i="2"/>
  <c r="O102" i="2" s="1"/>
  <c r="G103" i="2"/>
  <c r="O103" i="2" s="1"/>
  <c r="G104" i="2"/>
  <c r="O104" i="2" s="1"/>
  <c r="G105" i="2"/>
  <c r="O105" i="2" s="1"/>
  <c r="G106" i="2"/>
  <c r="O106" i="2" s="1"/>
  <c r="G107" i="2"/>
  <c r="O107" i="2" s="1"/>
  <c r="G108" i="2"/>
  <c r="O108" i="2" s="1"/>
  <c r="G109" i="2"/>
  <c r="O109" i="2" s="1"/>
  <c r="G110" i="2"/>
  <c r="O110" i="2" s="1"/>
  <c r="G111" i="2"/>
  <c r="O111" i="2" s="1"/>
  <c r="G112" i="2"/>
  <c r="O112" i="2" s="1"/>
  <c r="G113" i="2"/>
  <c r="O113" i="2" s="1"/>
  <c r="G114" i="2"/>
  <c r="O114" i="2" s="1"/>
  <c r="G115" i="2"/>
  <c r="O115" i="2" s="1"/>
  <c r="G116" i="2"/>
  <c r="O116" i="2" s="1"/>
  <c r="G117" i="2"/>
  <c r="O117" i="2" s="1"/>
  <c r="G118" i="2"/>
  <c r="O118" i="2" s="1"/>
  <c r="G119" i="2"/>
  <c r="O119" i="2" s="1"/>
  <c r="G120" i="2"/>
  <c r="O120" i="2" s="1"/>
  <c r="G121" i="2"/>
  <c r="O121" i="2" s="1"/>
  <c r="G122" i="2"/>
  <c r="O122" i="2" s="1"/>
  <c r="G123" i="2"/>
  <c r="O123" i="2" s="1"/>
  <c r="G124" i="2"/>
  <c r="O124" i="2" s="1"/>
  <c r="G125" i="2"/>
  <c r="O125" i="2" s="1"/>
  <c r="G126" i="2"/>
  <c r="O126" i="2" s="1"/>
  <c r="G127" i="2"/>
  <c r="O127" i="2" s="1"/>
  <c r="G128" i="2"/>
  <c r="O128" i="2" s="1"/>
  <c r="G129" i="2"/>
  <c r="O129" i="2" s="1"/>
  <c r="G130" i="2"/>
  <c r="O130" i="2" s="1"/>
  <c r="G131" i="2"/>
  <c r="O131" i="2" s="1"/>
  <c r="G132" i="2"/>
  <c r="O132" i="2" s="1"/>
  <c r="G133" i="2"/>
  <c r="O133" i="2" s="1"/>
  <c r="G134" i="2"/>
  <c r="O134" i="2" s="1"/>
  <c r="G135" i="2"/>
  <c r="O135" i="2" s="1"/>
  <c r="G136" i="2"/>
  <c r="O136" i="2" s="1"/>
  <c r="G137" i="2"/>
  <c r="O137" i="2" s="1"/>
  <c r="G138" i="2"/>
  <c r="O138" i="2" s="1"/>
  <c r="G139" i="2"/>
  <c r="O139" i="2" s="1"/>
  <c r="G140" i="2"/>
  <c r="O140" i="2" s="1"/>
  <c r="G141" i="2"/>
  <c r="O141" i="2" s="1"/>
  <c r="G142" i="2"/>
  <c r="O142" i="2" s="1"/>
  <c r="G143" i="2"/>
  <c r="O143" i="2" s="1"/>
  <c r="G144" i="2"/>
  <c r="O144" i="2" s="1"/>
  <c r="G145" i="2"/>
  <c r="O145" i="2" s="1"/>
  <c r="G146" i="2"/>
  <c r="O146" i="2" s="1"/>
  <c r="G147" i="2"/>
  <c r="O147" i="2" s="1"/>
  <c r="G148" i="2"/>
  <c r="O148" i="2" s="1"/>
  <c r="G149" i="2"/>
  <c r="O149" i="2" s="1"/>
  <c r="G150" i="2"/>
  <c r="O150" i="2" s="1"/>
  <c r="G151" i="2"/>
  <c r="O151" i="2" s="1"/>
  <c r="G152" i="2"/>
  <c r="O152" i="2" s="1"/>
  <c r="G153" i="2"/>
  <c r="O153" i="2" s="1"/>
  <c r="G154" i="2"/>
  <c r="O154" i="2" s="1"/>
  <c r="G155" i="2"/>
  <c r="O155" i="2" s="1"/>
  <c r="G156" i="2"/>
  <c r="O156" i="2" s="1"/>
  <c r="G157" i="2"/>
  <c r="O157" i="2" s="1"/>
  <c r="G158" i="2"/>
  <c r="O158" i="2" s="1"/>
  <c r="G159" i="2"/>
  <c r="O159" i="2" s="1"/>
  <c r="G160" i="2"/>
  <c r="O160" i="2" s="1"/>
  <c r="G161" i="2"/>
  <c r="O161" i="2" s="1"/>
  <c r="G162" i="2"/>
  <c r="O162" i="2" s="1"/>
  <c r="G163" i="2"/>
  <c r="O163" i="2" s="1"/>
  <c r="G164" i="2"/>
  <c r="O164" i="2" s="1"/>
  <c r="G165" i="2"/>
  <c r="O165" i="2" s="1"/>
  <c r="G166" i="2"/>
  <c r="O166" i="2" s="1"/>
  <c r="G167" i="2"/>
  <c r="O167" i="2" s="1"/>
  <c r="G168" i="2"/>
  <c r="O168" i="2" s="1"/>
  <c r="G169" i="2"/>
  <c r="O169" i="2" s="1"/>
  <c r="G170" i="2"/>
  <c r="O170" i="2" s="1"/>
  <c r="G171" i="2"/>
  <c r="O171" i="2" s="1"/>
  <c r="G172" i="2"/>
  <c r="O172" i="2" s="1"/>
  <c r="G173" i="2"/>
  <c r="O173" i="2" s="1"/>
  <c r="G174" i="2"/>
  <c r="O174" i="2" s="1"/>
  <c r="G175" i="2"/>
  <c r="O175" i="2" s="1"/>
  <c r="G176" i="2"/>
  <c r="O176" i="2" s="1"/>
  <c r="G177" i="2"/>
  <c r="O177" i="2" s="1"/>
  <c r="G178" i="2"/>
  <c r="O178" i="2" s="1"/>
  <c r="G179" i="2"/>
  <c r="O179" i="2" s="1"/>
  <c r="G180" i="2"/>
  <c r="O180" i="2" s="1"/>
  <c r="G181" i="2"/>
  <c r="O181" i="2" s="1"/>
  <c r="G182" i="2"/>
  <c r="O182" i="2" s="1"/>
  <c r="G183" i="2"/>
  <c r="O183" i="2" s="1"/>
  <c r="G184" i="2"/>
  <c r="O184" i="2" s="1"/>
  <c r="G185" i="2"/>
  <c r="O185" i="2" s="1"/>
  <c r="G186" i="2"/>
  <c r="O186" i="2" s="1"/>
  <c r="G187" i="2"/>
  <c r="O187" i="2" s="1"/>
  <c r="G188" i="2"/>
  <c r="O188" i="2" s="1"/>
  <c r="G189" i="2"/>
  <c r="O189" i="2" s="1"/>
  <c r="G190" i="2"/>
  <c r="O190" i="2" s="1"/>
  <c r="G191" i="2"/>
  <c r="O191" i="2" s="1"/>
  <c r="G192" i="2"/>
  <c r="O192" i="2" s="1"/>
  <c r="G193" i="2"/>
  <c r="O193" i="2" s="1"/>
  <c r="G194" i="2"/>
  <c r="O194" i="2" s="1"/>
  <c r="G195" i="2"/>
  <c r="O195" i="2" s="1"/>
  <c r="G196" i="2"/>
  <c r="O196" i="2" s="1"/>
  <c r="G197" i="2"/>
  <c r="O197" i="2" s="1"/>
  <c r="G198" i="2"/>
  <c r="O198" i="2" s="1"/>
  <c r="G199" i="2"/>
  <c r="O199" i="2" s="1"/>
  <c r="G200" i="2"/>
  <c r="O200" i="2" s="1"/>
  <c r="G201" i="2"/>
  <c r="O201" i="2" s="1"/>
  <c r="G202" i="2"/>
  <c r="O202" i="2" s="1"/>
  <c r="G203" i="2"/>
  <c r="O203" i="2" s="1"/>
  <c r="G204" i="2"/>
  <c r="O204" i="2" s="1"/>
  <c r="G205" i="2"/>
  <c r="O205" i="2" s="1"/>
  <c r="G206" i="2"/>
  <c r="O206" i="2" s="1"/>
  <c r="G207" i="2"/>
  <c r="O207" i="2" s="1"/>
  <c r="G208" i="2"/>
  <c r="O208" i="2" s="1"/>
  <c r="G209" i="2"/>
  <c r="O209" i="2" s="1"/>
  <c r="G210" i="2"/>
  <c r="O210" i="2" s="1"/>
  <c r="G211" i="2"/>
  <c r="O211" i="2" s="1"/>
  <c r="G212" i="2"/>
  <c r="O212" i="2" s="1"/>
  <c r="G213" i="2"/>
  <c r="O213" i="2" s="1"/>
  <c r="G214" i="2"/>
  <c r="O214" i="2" s="1"/>
  <c r="G215" i="2"/>
  <c r="O215" i="2" s="1"/>
  <c r="G216" i="2"/>
  <c r="O216" i="2" s="1"/>
  <c r="G217" i="2"/>
  <c r="O217" i="2" s="1"/>
  <c r="G218" i="2"/>
  <c r="O218" i="2" s="1"/>
  <c r="G219" i="2"/>
  <c r="O219" i="2" s="1"/>
  <c r="G220" i="2"/>
  <c r="O220" i="2" s="1"/>
  <c r="G221" i="2"/>
  <c r="O221" i="2" s="1"/>
  <c r="G222" i="2"/>
  <c r="O222" i="2" s="1"/>
  <c r="G223" i="2"/>
  <c r="O223" i="2" s="1"/>
  <c r="G224" i="2"/>
  <c r="O224" i="2" s="1"/>
  <c r="G225" i="2"/>
  <c r="O225" i="2" s="1"/>
  <c r="G226" i="2"/>
  <c r="O226" i="2" s="1"/>
  <c r="G227" i="2"/>
  <c r="O227" i="2" s="1"/>
  <c r="G228" i="2"/>
  <c r="O228" i="2" s="1"/>
  <c r="G229" i="2"/>
  <c r="O229" i="2" s="1"/>
  <c r="G230" i="2"/>
  <c r="O230" i="2" s="1"/>
  <c r="G231" i="2"/>
  <c r="O231" i="2" s="1"/>
  <c r="G232" i="2"/>
  <c r="O232" i="2" s="1"/>
  <c r="G233" i="2"/>
  <c r="O233" i="2" s="1"/>
  <c r="G234" i="2"/>
  <c r="O234" i="2" s="1"/>
  <c r="G235" i="2"/>
  <c r="O235" i="2" s="1"/>
  <c r="G236" i="2"/>
  <c r="O236" i="2" s="1"/>
  <c r="G237" i="2"/>
  <c r="O237" i="2" s="1"/>
  <c r="G238" i="2"/>
  <c r="O238" i="2" s="1"/>
  <c r="G239" i="2"/>
  <c r="O239" i="2" s="1"/>
  <c r="G240" i="2"/>
  <c r="O240" i="2" s="1"/>
  <c r="G241" i="2"/>
  <c r="O241" i="2" s="1"/>
  <c r="G242" i="2"/>
  <c r="O242" i="2" s="1"/>
  <c r="G243" i="2"/>
  <c r="O243" i="2" s="1"/>
  <c r="G244" i="2"/>
  <c r="O244" i="2" s="1"/>
  <c r="G245" i="2"/>
  <c r="O245" i="2" s="1"/>
  <c r="G246" i="2"/>
  <c r="O246" i="2" s="1"/>
  <c r="G247" i="2"/>
  <c r="O247" i="2" s="1"/>
  <c r="G248" i="2"/>
  <c r="O248" i="2" s="1"/>
  <c r="G249" i="2"/>
  <c r="O249" i="2" s="1"/>
  <c r="G250" i="2"/>
  <c r="O250" i="2" s="1"/>
  <c r="G251" i="2"/>
  <c r="O251" i="2" s="1"/>
  <c r="G252" i="2"/>
  <c r="O252" i="2" s="1"/>
  <c r="G253" i="2"/>
  <c r="O253" i="2" s="1"/>
  <c r="G254" i="2"/>
  <c r="O254" i="2" s="1"/>
  <c r="G255" i="2"/>
  <c r="O255" i="2" s="1"/>
  <c r="G256" i="2"/>
  <c r="O256" i="2" s="1"/>
  <c r="G257" i="2"/>
  <c r="O257" i="2" s="1"/>
  <c r="G258" i="2"/>
  <c r="O258" i="2" s="1"/>
  <c r="G259" i="2"/>
  <c r="O259" i="2" s="1"/>
  <c r="G260" i="2"/>
  <c r="O260" i="2" s="1"/>
  <c r="G261" i="2"/>
  <c r="O261" i="2" s="1"/>
  <c r="G262" i="2"/>
  <c r="O262" i="2" s="1"/>
  <c r="G263" i="2"/>
  <c r="O263" i="2" s="1"/>
  <c r="G264" i="2"/>
  <c r="O264" i="2" s="1"/>
  <c r="G265" i="2"/>
  <c r="O265" i="2" s="1"/>
  <c r="G266" i="2"/>
  <c r="O266" i="2" s="1"/>
  <c r="G267" i="2"/>
  <c r="O267" i="2" s="1"/>
  <c r="G268" i="2"/>
  <c r="O268" i="2" s="1"/>
  <c r="G269" i="2"/>
  <c r="O269" i="2" s="1"/>
  <c r="G270" i="2"/>
  <c r="O270" i="2" s="1"/>
  <c r="G271" i="2"/>
  <c r="O271" i="2" s="1"/>
  <c r="G272" i="2"/>
  <c r="O272" i="2" s="1"/>
  <c r="G273" i="2"/>
  <c r="O273" i="2" s="1"/>
  <c r="G274" i="2"/>
  <c r="O274" i="2" s="1"/>
  <c r="G275" i="2"/>
  <c r="O275" i="2" s="1"/>
  <c r="G276" i="2"/>
  <c r="O276" i="2" s="1"/>
  <c r="G277" i="2"/>
  <c r="O277" i="2" s="1"/>
  <c r="G278" i="2"/>
  <c r="O278" i="2" s="1"/>
  <c r="G279" i="2"/>
  <c r="O279" i="2" s="1"/>
  <c r="G280" i="2"/>
  <c r="O280" i="2" s="1"/>
  <c r="G281" i="2"/>
  <c r="O281" i="2" s="1"/>
  <c r="G282" i="2"/>
  <c r="O282" i="2" s="1"/>
  <c r="G283" i="2"/>
  <c r="O283" i="2" s="1"/>
  <c r="G284" i="2"/>
  <c r="O284" i="2" s="1"/>
  <c r="G285" i="2"/>
  <c r="O285" i="2" s="1"/>
  <c r="G286" i="2"/>
  <c r="O286" i="2" s="1"/>
  <c r="G287" i="2"/>
  <c r="O287" i="2" s="1"/>
  <c r="G288" i="2"/>
  <c r="O288" i="2" s="1"/>
  <c r="G289" i="2"/>
  <c r="O289" i="2" s="1"/>
  <c r="G290" i="2"/>
  <c r="O290" i="2" s="1"/>
  <c r="G291" i="2"/>
  <c r="O291" i="2" s="1"/>
  <c r="G292" i="2"/>
  <c r="O292" i="2" s="1"/>
  <c r="G293" i="2"/>
  <c r="O293" i="2" s="1"/>
  <c r="G294" i="2"/>
  <c r="O294" i="2" s="1"/>
  <c r="G295" i="2"/>
  <c r="O295" i="2" s="1"/>
  <c r="G296" i="2"/>
  <c r="O296" i="2" s="1"/>
  <c r="G297" i="2"/>
  <c r="O297" i="2" s="1"/>
  <c r="G298" i="2"/>
  <c r="O298" i="2" s="1"/>
  <c r="G299" i="2"/>
  <c r="O299" i="2" s="1"/>
  <c r="G300" i="2"/>
  <c r="O300" i="2" s="1"/>
  <c r="G301" i="2"/>
  <c r="O301" i="2" s="1"/>
  <c r="G302" i="2"/>
  <c r="O302" i="2" s="1"/>
  <c r="G303" i="2"/>
  <c r="O303" i="2" s="1"/>
  <c r="G304" i="2"/>
  <c r="O304" i="2" s="1"/>
  <c r="G305" i="2"/>
  <c r="O305" i="2" s="1"/>
  <c r="G306" i="2"/>
  <c r="O306" i="2" s="1"/>
  <c r="G307" i="2"/>
  <c r="O307" i="2" s="1"/>
  <c r="G308" i="2"/>
  <c r="O308" i="2" s="1"/>
  <c r="G309" i="2"/>
  <c r="O309" i="2" s="1"/>
  <c r="G310" i="2"/>
  <c r="O310" i="2" s="1"/>
  <c r="G4" i="2"/>
  <c r="O4" i="2" s="1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4" i="2"/>
  <c r="D5" i="2"/>
  <c r="L5" i="2" s="1"/>
  <c r="D6" i="2"/>
  <c r="L6" i="2" s="1"/>
  <c r="D7" i="2"/>
  <c r="D8" i="2"/>
  <c r="D9" i="2"/>
  <c r="D10" i="2"/>
  <c r="L10" i="2" s="1"/>
  <c r="D11" i="2"/>
  <c r="D12" i="2"/>
  <c r="D13" i="2"/>
  <c r="L13" i="2" s="1"/>
  <c r="D14" i="2"/>
  <c r="D15" i="2"/>
  <c r="D16" i="2"/>
  <c r="D17" i="2"/>
  <c r="L17" i="2" s="1"/>
  <c r="D18" i="2"/>
  <c r="L18" i="2" s="1"/>
  <c r="D19" i="2"/>
  <c r="L19" i="2" s="1"/>
  <c r="D20" i="2"/>
  <c r="D21" i="2"/>
  <c r="D22" i="2"/>
  <c r="L22" i="2" s="1"/>
  <c r="D23" i="2"/>
  <c r="L23" i="2" s="1"/>
  <c r="D24" i="2"/>
  <c r="L24" i="2" s="1"/>
  <c r="D25" i="2"/>
  <c r="L25" i="2" s="1"/>
  <c r="D26" i="2"/>
  <c r="L26" i="2" s="1"/>
  <c r="D27" i="2"/>
  <c r="D28" i="2"/>
  <c r="D29" i="2"/>
  <c r="D30" i="2"/>
  <c r="L30" i="2" s="1"/>
  <c r="D31" i="2"/>
  <c r="L31" i="2" s="1"/>
  <c r="D32" i="2"/>
  <c r="D33" i="2"/>
  <c r="L33" i="2" s="1"/>
  <c r="D34" i="2"/>
  <c r="L34" i="2" s="1"/>
  <c r="D35" i="2"/>
  <c r="D36" i="2"/>
  <c r="D37" i="2"/>
  <c r="L37" i="2" s="1"/>
  <c r="D38" i="2"/>
  <c r="D39" i="2"/>
  <c r="D40" i="2"/>
  <c r="D41" i="2"/>
  <c r="L41" i="2" s="1"/>
  <c r="D42" i="2"/>
  <c r="L42" i="2" s="1"/>
  <c r="D43" i="2"/>
  <c r="L43" i="2" s="1"/>
  <c r="D44" i="2"/>
  <c r="L44" i="2" s="1"/>
  <c r="D45" i="2"/>
  <c r="L45" i="2" s="1"/>
  <c r="D46" i="2"/>
  <c r="L46" i="2" s="1"/>
  <c r="D47" i="2"/>
  <c r="D48" i="2"/>
  <c r="D49" i="2"/>
  <c r="L49" i="2" s="1"/>
  <c r="D50" i="2"/>
  <c r="L50" i="2" s="1"/>
  <c r="D51" i="2"/>
  <c r="D52" i="2"/>
  <c r="D53" i="2"/>
  <c r="L53" i="2" s="1"/>
  <c r="D54" i="2"/>
  <c r="D55" i="2"/>
  <c r="D56" i="2"/>
  <c r="D57" i="2"/>
  <c r="L57" i="2" s="1"/>
  <c r="D58" i="2"/>
  <c r="D59" i="2"/>
  <c r="L59" i="2" s="1"/>
  <c r="D60" i="2"/>
  <c r="D61" i="2"/>
  <c r="L61" i="2" s="1"/>
  <c r="D62" i="2"/>
  <c r="D63" i="2"/>
  <c r="L63" i="2" s="1"/>
  <c r="D64" i="2"/>
  <c r="L64" i="2" s="1"/>
  <c r="D65" i="2"/>
  <c r="L65" i="2" s="1"/>
  <c r="D66" i="2"/>
  <c r="L66" i="2" s="1"/>
  <c r="D67" i="2"/>
  <c r="D68" i="2"/>
  <c r="D69" i="2"/>
  <c r="D70" i="2"/>
  <c r="L70" i="2" s="1"/>
  <c r="D71" i="2"/>
  <c r="L71" i="2" s="1"/>
  <c r="D72" i="2"/>
  <c r="D73" i="2"/>
  <c r="D74" i="2"/>
  <c r="L74" i="2" s="1"/>
  <c r="D75" i="2"/>
  <c r="D76" i="2"/>
  <c r="D77" i="2"/>
  <c r="L77" i="2" s="1"/>
  <c r="D78" i="2"/>
  <c r="D79" i="2"/>
  <c r="D80" i="2"/>
  <c r="D81" i="2"/>
  <c r="D82" i="2"/>
  <c r="D83" i="2"/>
  <c r="L83" i="2" s="1"/>
  <c r="D84" i="2"/>
  <c r="L84" i="2" s="1"/>
  <c r="D85" i="2"/>
  <c r="L85" i="2" s="1"/>
  <c r="D86" i="2"/>
  <c r="L86" i="2" s="1"/>
  <c r="D87" i="2"/>
  <c r="D88" i="2"/>
  <c r="D89" i="2"/>
  <c r="L89" i="2" s="1"/>
  <c r="D90" i="2"/>
  <c r="L90" i="2" s="1"/>
  <c r="D91" i="2"/>
  <c r="D92" i="2"/>
  <c r="D93" i="2"/>
  <c r="D94" i="2"/>
  <c r="D95" i="2"/>
  <c r="D96" i="2"/>
  <c r="D97" i="2"/>
  <c r="L97" i="2" s="1"/>
  <c r="D98" i="2"/>
  <c r="L98" i="2" s="1"/>
  <c r="D99" i="2"/>
  <c r="D100" i="2"/>
  <c r="D101" i="2"/>
  <c r="D102" i="2"/>
  <c r="D103" i="2"/>
  <c r="L103" i="2" s="1"/>
  <c r="D104" i="2"/>
  <c r="L104" i="2" s="1"/>
  <c r="D105" i="2"/>
  <c r="L105" i="2" s="1"/>
  <c r="D106" i="2"/>
  <c r="L106" i="2" s="1"/>
  <c r="D107" i="2"/>
  <c r="D108" i="2"/>
  <c r="L108" i="2" s="1"/>
  <c r="D109" i="2"/>
  <c r="D110" i="2"/>
  <c r="L110" i="2" s="1"/>
  <c r="D111" i="2"/>
  <c r="L111" i="2" s="1"/>
  <c r="D112" i="2"/>
  <c r="L112" i="2" s="1"/>
  <c r="D113" i="2"/>
  <c r="L113" i="2" s="1"/>
  <c r="D114" i="2"/>
  <c r="D115" i="2"/>
  <c r="D116" i="2"/>
  <c r="D117" i="2"/>
  <c r="L117" i="2" s="1"/>
  <c r="D118" i="2"/>
  <c r="D119" i="2"/>
  <c r="D120" i="2"/>
  <c r="D121" i="2"/>
  <c r="L121" i="2" s="1"/>
  <c r="D122" i="2"/>
  <c r="L122" i="2" s="1"/>
  <c r="D123" i="2"/>
  <c r="L123" i="2" s="1"/>
  <c r="D124" i="2"/>
  <c r="L124" i="2" s="1"/>
  <c r="D125" i="2"/>
  <c r="L125" i="2" s="1"/>
  <c r="D126" i="2"/>
  <c r="L126" i="2" s="1"/>
  <c r="D127" i="2"/>
  <c r="D128" i="2"/>
  <c r="D129" i="2"/>
  <c r="D130" i="2"/>
  <c r="L130" i="2" s="1"/>
  <c r="D131" i="2"/>
  <c r="D132" i="2"/>
  <c r="D133" i="2"/>
  <c r="L133" i="2" s="1"/>
  <c r="D134" i="2"/>
  <c r="D135" i="2"/>
  <c r="D136" i="2"/>
  <c r="D137" i="2"/>
  <c r="L137" i="2" s="1"/>
  <c r="D138" i="2"/>
  <c r="D139" i="2"/>
  <c r="D140" i="2"/>
  <c r="D141" i="2"/>
  <c r="D142" i="2"/>
  <c r="D143" i="2"/>
  <c r="L143" i="2" s="1"/>
  <c r="D144" i="2"/>
  <c r="L144" i="2" s="1"/>
  <c r="D145" i="2"/>
  <c r="L145" i="2" s="1"/>
  <c r="D146" i="2"/>
  <c r="L146" i="2" s="1"/>
  <c r="D147" i="2"/>
  <c r="D148" i="2"/>
  <c r="D149" i="2"/>
  <c r="D150" i="2"/>
  <c r="L150" i="2" s="1"/>
  <c r="D151" i="2"/>
  <c r="L151" i="2" s="1"/>
  <c r="D152" i="2"/>
  <c r="D153" i="2"/>
  <c r="D154" i="2"/>
  <c r="D155" i="2"/>
  <c r="D156" i="2"/>
  <c r="D157" i="2"/>
  <c r="L157" i="2" s="1"/>
  <c r="D158" i="2"/>
  <c r="D159" i="2"/>
  <c r="D160" i="2"/>
  <c r="D161" i="2"/>
  <c r="D162" i="2"/>
  <c r="L162" i="2" s="1"/>
  <c r="D163" i="2"/>
  <c r="L163" i="2" s="1"/>
  <c r="D164" i="2"/>
  <c r="L164" i="2" s="1"/>
  <c r="D165" i="2"/>
  <c r="L165" i="2" s="1"/>
  <c r="D166" i="2"/>
  <c r="L166" i="2" s="1"/>
  <c r="D167" i="2"/>
  <c r="D168" i="2"/>
  <c r="L168" i="2" s="1"/>
  <c r="D169" i="2"/>
  <c r="L169" i="2" s="1"/>
  <c r="D170" i="2"/>
  <c r="L170" i="2" s="1"/>
  <c r="D171" i="2"/>
  <c r="D172" i="2"/>
  <c r="D173" i="2"/>
  <c r="D174" i="2"/>
  <c r="D175" i="2"/>
  <c r="D176" i="2"/>
  <c r="D177" i="2"/>
  <c r="L177" i="2" s="1"/>
  <c r="D178" i="2"/>
  <c r="D179" i="2"/>
  <c r="D180" i="2"/>
  <c r="D181" i="2"/>
  <c r="L181" i="2" s="1"/>
  <c r="D182" i="2"/>
  <c r="D183" i="2"/>
  <c r="L183" i="2" s="1"/>
  <c r="D184" i="2"/>
  <c r="L184" i="2" s="1"/>
  <c r="D185" i="2"/>
  <c r="L185" i="2" s="1"/>
  <c r="D186" i="2"/>
  <c r="L186" i="2" s="1"/>
  <c r="D187" i="2"/>
  <c r="L187" i="2" s="1"/>
  <c r="D188" i="2"/>
  <c r="D189" i="2"/>
  <c r="D190" i="2"/>
  <c r="L190" i="2" s="1"/>
  <c r="D191" i="2"/>
  <c r="L191" i="2" s="1"/>
  <c r="D192" i="2"/>
  <c r="D193" i="2"/>
  <c r="D194" i="2"/>
  <c r="D195" i="2"/>
  <c r="D196" i="2"/>
  <c r="D197" i="2"/>
  <c r="D198" i="2"/>
  <c r="D199" i="2"/>
  <c r="D200" i="2"/>
  <c r="D201" i="2"/>
  <c r="D202" i="2"/>
  <c r="L202" i="2" s="1"/>
  <c r="D203" i="2"/>
  <c r="L203" i="2" s="1"/>
  <c r="D204" i="2"/>
  <c r="L204" i="2" s="1"/>
  <c r="D205" i="2"/>
  <c r="L205" i="2" s="1"/>
  <c r="D206" i="2"/>
  <c r="L206" i="2" s="1"/>
  <c r="D207" i="2"/>
  <c r="L207" i="2" s="1"/>
  <c r="D208" i="2"/>
  <c r="L208" i="2" s="1"/>
  <c r="D209" i="2"/>
  <c r="L209" i="2" s="1"/>
  <c r="D210" i="2"/>
  <c r="L210" i="2" s="1"/>
  <c r="D211" i="2"/>
  <c r="D212" i="2"/>
  <c r="D213" i="2"/>
  <c r="D214" i="2"/>
  <c r="L214" i="2" s="1"/>
  <c r="D215" i="2"/>
  <c r="D216" i="2"/>
  <c r="D217" i="2"/>
  <c r="L217" i="2" s="1"/>
  <c r="D218" i="2"/>
  <c r="L218" i="2" s="1"/>
  <c r="D219" i="2"/>
  <c r="L219" i="2" s="1"/>
  <c r="D220" i="2"/>
  <c r="L220" i="2" s="1"/>
  <c r="D221" i="2"/>
  <c r="D222" i="2"/>
  <c r="D223" i="2"/>
  <c r="D224" i="2"/>
  <c r="L224" i="2" s="1"/>
  <c r="D225" i="2"/>
  <c r="L225" i="2" s="1"/>
  <c r="D226" i="2"/>
  <c r="L226" i="2" s="1"/>
  <c r="D227" i="2"/>
  <c r="L227" i="2" s="1"/>
  <c r="D228" i="2"/>
  <c r="D229" i="2"/>
  <c r="D230" i="2"/>
  <c r="L230" i="2" s="1"/>
  <c r="D231" i="2"/>
  <c r="L231" i="2" s="1"/>
  <c r="D232" i="2"/>
  <c r="D233" i="2"/>
  <c r="L233" i="2" s="1"/>
  <c r="D234" i="2"/>
  <c r="D235" i="2"/>
  <c r="D236" i="2"/>
  <c r="D237" i="2"/>
  <c r="L237" i="2" s="1"/>
  <c r="D238" i="2"/>
  <c r="D239" i="2"/>
  <c r="L239" i="2" s="1"/>
  <c r="D240" i="2"/>
  <c r="D241" i="2"/>
  <c r="D242" i="2"/>
  <c r="L242" i="2" s="1"/>
  <c r="D243" i="2"/>
  <c r="L243" i="2" s="1"/>
  <c r="D244" i="2"/>
  <c r="L244" i="2" s="1"/>
  <c r="D245" i="2"/>
  <c r="L245" i="2" s="1"/>
  <c r="D246" i="2"/>
  <c r="L246" i="2" s="1"/>
  <c r="D247" i="2"/>
  <c r="D248" i="2"/>
  <c r="D249" i="2"/>
  <c r="D250" i="2"/>
  <c r="L250" i="2" s="1"/>
  <c r="D251" i="2"/>
  <c r="L251" i="2" s="1"/>
  <c r="D252" i="2"/>
  <c r="L252" i="2" s="1"/>
  <c r="D253" i="2"/>
  <c r="L253" i="2" s="1"/>
  <c r="D254" i="2"/>
  <c r="D255" i="2"/>
  <c r="D256" i="2"/>
  <c r="D257" i="2"/>
  <c r="L257" i="2" s="1"/>
  <c r="D258" i="2"/>
  <c r="L258" i="2" s="1"/>
  <c r="D259" i="2"/>
  <c r="L259" i="2" s="1"/>
  <c r="D260" i="2"/>
  <c r="D261" i="2"/>
  <c r="D262" i="2"/>
  <c r="D263" i="2"/>
  <c r="L263" i="2" s="1"/>
  <c r="D264" i="2"/>
  <c r="L264" i="2" s="1"/>
  <c r="D265" i="2"/>
  <c r="L265" i="2" s="1"/>
  <c r="D266" i="2"/>
  <c r="L266" i="2" s="1"/>
  <c r="D267" i="2"/>
  <c r="L267" i="2" s="1"/>
  <c r="D268" i="2"/>
  <c r="L268" i="2" s="1"/>
  <c r="D269" i="2"/>
  <c r="L269" i="2" s="1"/>
  <c r="D270" i="2"/>
  <c r="L270" i="2" s="1"/>
  <c r="D271" i="2"/>
  <c r="L271" i="2" s="1"/>
  <c r="D272" i="2"/>
  <c r="D273" i="2"/>
  <c r="D274" i="2"/>
  <c r="D275" i="2"/>
  <c r="D276" i="2"/>
  <c r="D277" i="2"/>
  <c r="L277" i="2" s="1"/>
  <c r="D278" i="2"/>
  <c r="D279" i="2"/>
  <c r="D280" i="2"/>
  <c r="L280" i="2" s="1"/>
  <c r="D281" i="2"/>
  <c r="D282" i="2"/>
  <c r="L282" i="2" s="1"/>
  <c r="D283" i="2"/>
  <c r="L283" i="2" s="1"/>
  <c r="D284" i="2"/>
  <c r="L284" i="2" s="1"/>
  <c r="D285" i="2"/>
  <c r="L285" i="2" s="1"/>
  <c r="D286" i="2"/>
  <c r="L286" i="2" s="1"/>
  <c r="D287" i="2"/>
  <c r="L287" i="2" s="1"/>
  <c r="D288" i="2"/>
  <c r="D289" i="2"/>
  <c r="D290" i="2"/>
  <c r="L290" i="2" s="1"/>
  <c r="D291" i="2"/>
  <c r="L291" i="2" s="1"/>
  <c r="D292" i="2"/>
  <c r="D293" i="2"/>
  <c r="L293" i="2" s="1"/>
  <c r="D294" i="2"/>
  <c r="D295" i="2"/>
  <c r="D296" i="2"/>
  <c r="D297" i="2"/>
  <c r="D298" i="2"/>
  <c r="D299" i="2"/>
  <c r="L299" i="2" s="1"/>
  <c r="D300" i="2"/>
  <c r="L300" i="2" s="1"/>
  <c r="D301" i="2"/>
  <c r="L301" i="2" s="1"/>
  <c r="D302" i="2"/>
  <c r="D303" i="2"/>
  <c r="L303" i="2" s="1"/>
  <c r="D304" i="2"/>
  <c r="L304" i="2" s="1"/>
  <c r="D305" i="2"/>
  <c r="L305" i="2" s="1"/>
  <c r="D306" i="2"/>
  <c r="L306" i="2" s="1"/>
  <c r="D307" i="2"/>
  <c r="L307" i="2" s="1"/>
  <c r="D308" i="2"/>
  <c r="L308" i="2" s="1"/>
  <c r="D309" i="2"/>
  <c r="L309" i="2" s="1"/>
  <c r="D310" i="2"/>
  <c r="L310" i="2" s="1"/>
  <c r="D4" i="2"/>
  <c r="L4" i="2" s="1"/>
  <c r="C5" i="2"/>
  <c r="K5" i="2" s="1"/>
  <c r="C6" i="2"/>
  <c r="K6" i="2" s="1"/>
  <c r="C7" i="2"/>
  <c r="K7" i="2" s="1"/>
  <c r="C8" i="2"/>
  <c r="K8" i="2" s="1"/>
  <c r="C9" i="2"/>
  <c r="K9" i="2" s="1"/>
  <c r="C10" i="2"/>
  <c r="K10" i="2" s="1"/>
  <c r="C11" i="2"/>
  <c r="K11" i="2" s="1"/>
  <c r="C12" i="2"/>
  <c r="K12" i="2" s="1"/>
  <c r="C13" i="2"/>
  <c r="K13" i="2" s="1"/>
  <c r="C14" i="2"/>
  <c r="K14" i="2" s="1"/>
  <c r="C15" i="2"/>
  <c r="K15" i="2" s="1"/>
  <c r="C16" i="2"/>
  <c r="K16" i="2" s="1"/>
  <c r="C17" i="2"/>
  <c r="K17" i="2" s="1"/>
  <c r="C18" i="2"/>
  <c r="K18" i="2" s="1"/>
  <c r="C19" i="2"/>
  <c r="K19" i="2" s="1"/>
  <c r="C20" i="2"/>
  <c r="K20" i="2" s="1"/>
  <c r="C21" i="2"/>
  <c r="K21" i="2" s="1"/>
  <c r="C22" i="2"/>
  <c r="K22" i="2" s="1"/>
  <c r="C23" i="2"/>
  <c r="K23" i="2" s="1"/>
  <c r="C24" i="2"/>
  <c r="K24" i="2" s="1"/>
  <c r="C25" i="2"/>
  <c r="K25" i="2" s="1"/>
  <c r="C26" i="2"/>
  <c r="K26" i="2" s="1"/>
  <c r="C27" i="2"/>
  <c r="K27" i="2" s="1"/>
  <c r="C28" i="2"/>
  <c r="K28" i="2" s="1"/>
  <c r="C29" i="2"/>
  <c r="K29" i="2" s="1"/>
  <c r="C30" i="2"/>
  <c r="K30" i="2" s="1"/>
  <c r="C31" i="2"/>
  <c r="K31" i="2" s="1"/>
  <c r="C32" i="2"/>
  <c r="K32" i="2" s="1"/>
  <c r="C33" i="2"/>
  <c r="K33" i="2" s="1"/>
  <c r="C34" i="2"/>
  <c r="K34" i="2" s="1"/>
  <c r="C35" i="2"/>
  <c r="K35" i="2" s="1"/>
  <c r="C36" i="2"/>
  <c r="K36" i="2" s="1"/>
  <c r="C37" i="2"/>
  <c r="K37" i="2" s="1"/>
  <c r="C38" i="2"/>
  <c r="K38" i="2" s="1"/>
  <c r="C39" i="2"/>
  <c r="K39" i="2" s="1"/>
  <c r="C40" i="2"/>
  <c r="K40" i="2" s="1"/>
  <c r="C41" i="2"/>
  <c r="K41" i="2" s="1"/>
  <c r="C42" i="2"/>
  <c r="K42" i="2" s="1"/>
  <c r="C43" i="2"/>
  <c r="K43" i="2" s="1"/>
  <c r="C44" i="2"/>
  <c r="K44" i="2" s="1"/>
  <c r="C45" i="2"/>
  <c r="K45" i="2" s="1"/>
  <c r="C46" i="2"/>
  <c r="K46" i="2" s="1"/>
  <c r="C47" i="2"/>
  <c r="K47" i="2" s="1"/>
  <c r="C48" i="2"/>
  <c r="K48" i="2" s="1"/>
  <c r="C49" i="2"/>
  <c r="K49" i="2" s="1"/>
  <c r="C50" i="2"/>
  <c r="K50" i="2" s="1"/>
  <c r="C51" i="2"/>
  <c r="K51" i="2" s="1"/>
  <c r="C52" i="2"/>
  <c r="K52" i="2" s="1"/>
  <c r="C53" i="2"/>
  <c r="K53" i="2" s="1"/>
  <c r="C54" i="2"/>
  <c r="K54" i="2" s="1"/>
  <c r="C55" i="2"/>
  <c r="K55" i="2" s="1"/>
  <c r="C56" i="2"/>
  <c r="K56" i="2" s="1"/>
  <c r="C57" i="2"/>
  <c r="K57" i="2" s="1"/>
  <c r="C58" i="2"/>
  <c r="K58" i="2" s="1"/>
  <c r="C59" i="2"/>
  <c r="K59" i="2" s="1"/>
  <c r="C60" i="2"/>
  <c r="K60" i="2" s="1"/>
  <c r="C61" i="2"/>
  <c r="K61" i="2" s="1"/>
  <c r="C62" i="2"/>
  <c r="K62" i="2" s="1"/>
  <c r="C63" i="2"/>
  <c r="K63" i="2" s="1"/>
  <c r="C64" i="2"/>
  <c r="K64" i="2" s="1"/>
  <c r="C65" i="2"/>
  <c r="K65" i="2" s="1"/>
  <c r="C66" i="2"/>
  <c r="K66" i="2" s="1"/>
  <c r="C67" i="2"/>
  <c r="K67" i="2" s="1"/>
  <c r="C68" i="2"/>
  <c r="K68" i="2" s="1"/>
  <c r="C69" i="2"/>
  <c r="K69" i="2" s="1"/>
  <c r="C70" i="2"/>
  <c r="K70" i="2" s="1"/>
  <c r="C71" i="2"/>
  <c r="K71" i="2" s="1"/>
  <c r="C72" i="2"/>
  <c r="K72" i="2" s="1"/>
  <c r="C73" i="2"/>
  <c r="K73" i="2" s="1"/>
  <c r="C74" i="2"/>
  <c r="K74" i="2" s="1"/>
  <c r="C75" i="2"/>
  <c r="K75" i="2" s="1"/>
  <c r="C76" i="2"/>
  <c r="K76" i="2" s="1"/>
  <c r="C77" i="2"/>
  <c r="K77" i="2" s="1"/>
  <c r="C78" i="2"/>
  <c r="K78" i="2" s="1"/>
  <c r="C79" i="2"/>
  <c r="K79" i="2" s="1"/>
  <c r="C80" i="2"/>
  <c r="K80" i="2" s="1"/>
  <c r="C81" i="2"/>
  <c r="K81" i="2" s="1"/>
  <c r="C82" i="2"/>
  <c r="K82" i="2" s="1"/>
  <c r="C83" i="2"/>
  <c r="K83" i="2" s="1"/>
  <c r="C84" i="2"/>
  <c r="K84" i="2" s="1"/>
  <c r="C85" i="2"/>
  <c r="K85" i="2" s="1"/>
  <c r="C86" i="2"/>
  <c r="K86" i="2" s="1"/>
  <c r="C87" i="2"/>
  <c r="K87" i="2" s="1"/>
  <c r="C88" i="2"/>
  <c r="K88" i="2" s="1"/>
  <c r="C89" i="2"/>
  <c r="K89" i="2" s="1"/>
  <c r="C90" i="2"/>
  <c r="K90" i="2" s="1"/>
  <c r="C91" i="2"/>
  <c r="K91" i="2" s="1"/>
  <c r="C92" i="2"/>
  <c r="K92" i="2" s="1"/>
  <c r="C93" i="2"/>
  <c r="K93" i="2" s="1"/>
  <c r="C94" i="2"/>
  <c r="K94" i="2" s="1"/>
  <c r="C95" i="2"/>
  <c r="K95" i="2" s="1"/>
  <c r="C96" i="2"/>
  <c r="K96" i="2" s="1"/>
  <c r="C97" i="2"/>
  <c r="K97" i="2" s="1"/>
  <c r="C98" i="2"/>
  <c r="K98" i="2" s="1"/>
  <c r="C99" i="2"/>
  <c r="K99" i="2" s="1"/>
  <c r="C100" i="2"/>
  <c r="K100" i="2" s="1"/>
  <c r="C101" i="2"/>
  <c r="K101" i="2" s="1"/>
  <c r="C102" i="2"/>
  <c r="K102" i="2" s="1"/>
  <c r="C103" i="2"/>
  <c r="K103" i="2" s="1"/>
  <c r="C104" i="2"/>
  <c r="K104" i="2" s="1"/>
  <c r="C105" i="2"/>
  <c r="K105" i="2" s="1"/>
  <c r="C106" i="2"/>
  <c r="K106" i="2" s="1"/>
  <c r="C107" i="2"/>
  <c r="K107" i="2" s="1"/>
  <c r="C108" i="2"/>
  <c r="K108" i="2" s="1"/>
  <c r="C109" i="2"/>
  <c r="K109" i="2" s="1"/>
  <c r="C110" i="2"/>
  <c r="K110" i="2" s="1"/>
  <c r="C111" i="2"/>
  <c r="K111" i="2" s="1"/>
  <c r="C112" i="2"/>
  <c r="K112" i="2" s="1"/>
  <c r="C113" i="2"/>
  <c r="K113" i="2" s="1"/>
  <c r="C114" i="2"/>
  <c r="K114" i="2" s="1"/>
  <c r="C115" i="2"/>
  <c r="K115" i="2" s="1"/>
  <c r="C116" i="2"/>
  <c r="K116" i="2" s="1"/>
  <c r="C117" i="2"/>
  <c r="K117" i="2" s="1"/>
  <c r="C118" i="2"/>
  <c r="K118" i="2" s="1"/>
  <c r="C119" i="2"/>
  <c r="K119" i="2" s="1"/>
  <c r="C120" i="2"/>
  <c r="K120" i="2" s="1"/>
  <c r="C121" i="2"/>
  <c r="K121" i="2" s="1"/>
  <c r="C122" i="2"/>
  <c r="K122" i="2" s="1"/>
  <c r="C123" i="2"/>
  <c r="K123" i="2" s="1"/>
  <c r="C124" i="2"/>
  <c r="K124" i="2" s="1"/>
  <c r="C125" i="2"/>
  <c r="K125" i="2" s="1"/>
  <c r="C126" i="2"/>
  <c r="K126" i="2" s="1"/>
  <c r="C127" i="2"/>
  <c r="K127" i="2" s="1"/>
  <c r="C128" i="2"/>
  <c r="K128" i="2" s="1"/>
  <c r="C129" i="2"/>
  <c r="K129" i="2" s="1"/>
  <c r="C130" i="2"/>
  <c r="K130" i="2" s="1"/>
  <c r="C131" i="2"/>
  <c r="K131" i="2" s="1"/>
  <c r="C132" i="2"/>
  <c r="K132" i="2" s="1"/>
  <c r="C133" i="2"/>
  <c r="K133" i="2" s="1"/>
  <c r="C134" i="2"/>
  <c r="K134" i="2" s="1"/>
  <c r="C135" i="2"/>
  <c r="K135" i="2" s="1"/>
  <c r="C136" i="2"/>
  <c r="K136" i="2" s="1"/>
  <c r="C137" i="2"/>
  <c r="K137" i="2" s="1"/>
  <c r="C138" i="2"/>
  <c r="K138" i="2" s="1"/>
  <c r="C139" i="2"/>
  <c r="K139" i="2" s="1"/>
  <c r="C140" i="2"/>
  <c r="K140" i="2" s="1"/>
  <c r="C141" i="2"/>
  <c r="K141" i="2" s="1"/>
  <c r="C142" i="2"/>
  <c r="K142" i="2" s="1"/>
  <c r="C143" i="2"/>
  <c r="K143" i="2" s="1"/>
  <c r="C144" i="2"/>
  <c r="K144" i="2" s="1"/>
  <c r="C145" i="2"/>
  <c r="K145" i="2" s="1"/>
  <c r="C146" i="2"/>
  <c r="K146" i="2" s="1"/>
  <c r="C147" i="2"/>
  <c r="K147" i="2" s="1"/>
  <c r="C148" i="2"/>
  <c r="K148" i="2" s="1"/>
  <c r="C149" i="2"/>
  <c r="K149" i="2" s="1"/>
  <c r="C150" i="2"/>
  <c r="K150" i="2" s="1"/>
  <c r="C151" i="2"/>
  <c r="K151" i="2" s="1"/>
  <c r="C152" i="2"/>
  <c r="K152" i="2" s="1"/>
  <c r="C153" i="2"/>
  <c r="K153" i="2" s="1"/>
  <c r="C154" i="2"/>
  <c r="K154" i="2" s="1"/>
  <c r="C155" i="2"/>
  <c r="K155" i="2" s="1"/>
  <c r="C156" i="2"/>
  <c r="K156" i="2" s="1"/>
  <c r="C157" i="2"/>
  <c r="K157" i="2" s="1"/>
  <c r="C158" i="2"/>
  <c r="K158" i="2" s="1"/>
  <c r="C159" i="2"/>
  <c r="K159" i="2" s="1"/>
  <c r="C160" i="2"/>
  <c r="K160" i="2" s="1"/>
  <c r="C161" i="2"/>
  <c r="K161" i="2" s="1"/>
  <c r="C162" i="2"/>
  <c r="K162" i="2" s="1"/>
  <c r="C163" i="2"/>
  <c r="K163" i="2" s="1"/>
  <c r="C164" i="2"/>
  <c r="K164" i="2" s="1"/>
  <c r="C165" i="2"/>
  <c r="K165" i="2" s="1"/>
  <c r="C166" i="2"/>
  <c r="K166" i="2" s="1"/>
  <c r="C167" i="2"/>
  <c r="K167" i="2" s="1"/>
  <c r="C168" i="2"/>
  <c r="K168" i="2" s="1"/>
  <c r="C169" i="2"/>
  <c r="K169" i="2" s="1"/>
  <c r="C170" i="2"/>
  <c r="K170" i="2" s="1"/>
  <c r="C171" i="2"/>
  <c r="K171" i="2" s="1"/>
  <c r="C172" i="2"/>
  <c r="K172" i="2" s="1"/>
  <c r="C173" i="2"/>
  <c r="K173" i="2" s="1"/>
  <c r="C174" i="2"/>
  <c r="K174" i="2" s="1"/>
  <c r="C175" i="2"/>
  <c r="K175" i="2" s="1"/>
  <c r="C176" i="2"/>
  <c r="K176" i="2" s="1"/>
  <c r="C177" i="2"/>
  <c r="K177" i="2" s="1"/>
  <c r="C178" i="2"/>
  <c r="K178" i="2" s="1"/>
  <c r="C179" i="2"/>
  <c r="K179" i="2" s="1"/>
  <c r="C180" i="2"/>
  <c r="K180" i="2" s="1"/>
  <c r="C181" i="2"/>
  <c r="K181" i="2" s="1"/>
  <c r="C182" i="2"/>
  <c r="K182" i="2" s="1"/>
  <c r="C183" i="2"/>
  <c r="K183" i="2" s="1"/>
  <c r="C184" i="2"/>
  <c r="K184" i="2" s="1"/>
  <c r="C185" i="2"/>
  <c r="K185" i="2" s="1"/>
  <c r="C186" i="2"/>
  <c r="K186" i="2" s="1"/>
  <c r="C187" i="2"/>
  <c r="K187" i="2" s="1"/>
  <c r="C188" i="2"/>
  <c r="K188" i="2" s="1"/>
  <c r="C189" i="2"/>
  <c r="K189" i="2" s="1"/>
  <c r="C190" i="2"/>
  <c r="K190" i="2" s="1"/>
  <c r="C191" i="2"/>
  <c r="K191" i="2" s="1"/>
  <c r="C192" i="2"/>
  <c r="K192" i="2" s="1"/>
  <c r="C193" i="2"/>
  <c r="K193" i="2" s="1"/>
  <c r="C194" i="2"/>
  <c r="K194" i="2" s="1"/>
  <c r="C195" i="2"/>
  <c r="K195" i="2" s="1"/>
  <c r="C196" i="2"/>
  <c r="K196" i="2" s="1"/>
  <c r="C197" i="2"/>
  <c r="K197" i="2" s="1"/>
  <c r="C198" i="2"/>
  <c r="K198" i="2" s="1"/>
  <c r="C199" i="2"/>
  <c r="K199" i="2" s="1"/>
  <c r="C200" i="2"/>
  <c r="K200" i="2" s="1"/>
  <c r="C201" i="2"/>
  <c r="K201" i="2" s="1"/>
  <c r="C202" i="2"/>
  <c r="K202" i="2" s="1"/>
  <c r="C203" i="2"/>
  <c r="K203" i="2" s="1"/>
  <c r="C204" i="2"/>
  <c r="K204" i="2" s="1"/>
  <c r="C205" i="2"/>
  <c r="K205" i="2" s="1"/>
  <c r="C206" i="2"/>
  <c r="K206" i="2" s="1"/>
  <c r="C207" i="2"/>
  <c r="K207" i="2" s="1"/>
  <c r="C208" i="2"/>
  <c r="K208" i="2" s="1"/>
  <c r="C209" i="2"/>
  <c r="K209" i="2" s="1"/>
  <c r="C210" i="2"/>
  <c r="K210" i="2" s="1"/>
  <c r="C211" i="2"/>
  <c r="K211" i="2" s="1"/>
  <c r="C212" i="2"/>
  <c r="K212" i="2" s="1"/>
  <c r="C213" i="2"/>
  <c r="K213" i="2" s="1"/>
  <c r="C214" i="2"/>
  <c r="K214" i="2" s="1"/>
  <c r="C215" i="2"/>
  <c r="K215" i="2" s="1"/>
  <c r="C216" i="2"/>
  <c r="K216" i="2" s="1"/>
  <c r="C217" i="2"/>
  <c r="K217" i="2" s="1"/>
  <c r="C218" i="2"/>
  <c r="K218" i="2" s="1"/>
  <c r="C219" i="2"/>
  <c r="K219" i="2" s="1"/>
  <c r="C220" i="2"/>
  <c r="K220" i="2" s="1"/>
  <c r="C221" i="2"/>
  <c r="K221" i="2" s="1"/>
  <c r="C222" i="2"/>
  <c r="K222" i="2" s="1"/>
  <c r="C223" i="2"/>
  <c r="K223" i="2" s="1"/>
  <c r="C224" i="2"/>
  <c r="K224" i="2" s="1"/>
  <c r="C225" i="2"/>
  <c r="K225" i="2" s="1"/>
  <c r="C226" i="2"/>
  <c r="K226" i="2" s="1"/>
  <c r="C227" i="2"/>
  <c r="K227" i="2" s="1"/>
  <c r="C228" i="2"/>
  <c r="K228" i="2" s="1"/>
  <c r="C229" i="2"/>
  <c r="K229" i="2" s="1"/>
  <c r="C230" i="2"/>
  <c r="K230" i="2" s="1"/>
  <c r="C231" i="2"/>
  <c r="K231" i="2" s="1"/>
  <c r="C232" i="2"/>
  <c r="K232" i="2" s="1"/>
  <c r="C233" i="2"/>
  <c r="K233" i="2" s="1"/>
  <c r="C234" i="2"/>
  <c r="K234" i="2" s="1"/>
  <c r="C235" i="2"/>
  <c r="K235" i="2" s="1"/>
  <c r="C236" i="2"/>
  <c r="K236" i="2" s="1"/>
  <c r="C237" i="2"/>
  <c r="K237" i="2" s="1"/>
  <c r="C238" i="2"/>
  <c r="K238" i="2" s="1"/>
  <c r="C239" i="2"/>
  <c r="K239" i="2" s="1"/>
  <c r="C240" i="2"/>
  <c r="K240" i="2" s="1"/>
  <c r="C241" i="2"/>
  <c r="K241" i="2" s="1"/>
  <c r="C242" i="2"/>
  <c r="K242" i="2" s="1"/>
  <c r="C243" i="2"/>
  <c r="K243" i="2" s="1"/>
  <c r="C244" i="2"/>
  <c r="K244" i="2" s="1"/>
  <c r="C245" i="2"/>
  <c r="K245" i="2" s="1"/>
  <c r="C246" i="2"/>
  <c r="K246" i="2" s="1"/>
  <c r="C247" i="2"/>
  <c r="K247" i="2" s="1"/>
  <c r="C248" i="2"/>
  <c r="K248" i="2" s="1"/>
  <c r="C249" i="2"/>
  <c r="K249" i="2" s="1"/>
  <c r="C250" i="2"/>
  <c r="K250" i="2" s="1"/>
  <c r="C251" i="2"/>
  <c r="K251" i="2" s="1"/>
  <c r="C252" i="2"/>
  <c r="K252" i="2" s="1"/>
  <c r="C253" i="2"/>
  <c r="K253" i="2" s="1"/>
  <c r="C254" i="2"/>
  <c r="K254" i="2" s="1"/>
  <c r="C255" i="2"/>
  <c r="K255" i="2" s="1"/>
  <c r="C256" i="2"/>
  <c r="K256" i="2" s="1"/>
  <c r="C257" i="2"/>
  <c r="K257" i="2" s="1"/>
  <c r="C258" i="2"/>
  <c r="K258" i="2" s="1"/>
  <c r="C259" i="2"/>
  <c r="K259" i="2" s="1"/>
  <c r="C260" i="2"/>
  <c r="K260" i="2" s="1"/>
  <c r="C261" i="2"/>
  <c r="K261" i="2" s="1"/>
  <c r="C262" i="2"/>
  <c r="K262" i="2" s="1"/>
  <c r="C263" i="2"/>
  <c r="K263" i="2" s="1"/>
  <c r="C264" i="2"/>
  <c r="K264" i="2" s="1"/>
  <c r="C265" i="2"/>
  <c r="K265" i="2" s="1"/>
  <c r="C266" i="2"/>
  <c r="K266" i="2" s="1"/>
  <c r="C267" i="2"/>
  <c r="K267" i="2" s="1"/>
  <c r="C268" i="2"/>
  <c r="K268" i="2" s="1"/>
  <c r="C269" i="2"/>
  <c r="K269" i="2" s="1"/>
  <c r="C270" i="2"/>
  <c r="K270" i="2" s="1"/>
  <c r="C271" i="2"/>
  <c r="K271" i="2" s="1"/>
  <c r="C272" i="2"/>
  <c r="K272" i="2" s="1"/>
  <c r="C273" i="2"/>
  <c r="K273" i="2" s="1"/>
  <c r="C274" i="2"/>
  <c r="K274" i="2" s="1"/>
  <c r="C275" i="2"/>
  <c r="K275" i="2" s="1"/>
  <c r="C276" i="2"/>
  <c r="K276" i="2" s="1"/>
  <c r="C277" i="2"/>
  <c r="K277" i="2" s="1"/>
  <c r="C278" i="2"/>
  <c r="K278" i="2" s="1"/>
  <c r="C279" i="2"/>
  <c r="K279" i="2" s="1"/>
  <c r="C280" i="2"/>
  <c r="K280" i="2" s="1"/>
  <c r="C281" i="2"/>
  <c r="K281" i="2" s="1"/>
  <c r="C282" i="2"/>
  <c r="K282" i="2" s="1"/>
  <c r="C283" i="2"/>
  <c r="K283" i="2" s="1"/>
  <c r="C284" i="2"/>
  <c r="K284" i="2" s="1"/>
  <c r="C285" i="2"/>
  <c r="K285" i="2" s="1"/>
  <c r="C286" i="2"/>
  <c r="K286" i="2" s="1"/>
  <c r="C287" i="2"/>
  <c r="K287" i="2" s="1"/>
  <c r="C288" i="2"/>
  <c r="K288" i="2" s="1"/>
  <c r="C289" i="2"/>
  <c r="K289" i="2" s="1"/>
  <c r="C290" i="2"/>
  <c r="K290" i="2" s="1"/>
  <c r="C291" i="2"/>
  <c r="K291" i="2" s="1"/>
  <c r="C292" i="2"/>
  <c r="K292" i="2" s="1"/>
  <c r="C293" i="2"/>
  <c r="K293" i="2" s="1"/>
  <c r="C294" i="2"/>
  <c r="K294" i="2" s="1"/>
  <c r="C295" i="2"/>
  <c r="K295" i="2" s="1"/>
  <c r="C296" i="2"/>
  <c r="K296" i="2" s="1"/>
  <c r="C297" i="2"/>
  <c r="K297" i="2" s="1"/>
  <c r="C298" i="2"/>
  <c r="K298" i="2" s="1"/>
  <c r="C299" i="2"/>
  <c r="K299" i="2" s="1"/>
  <c r="C300" i="2"/>
  <c r="K300" i="2" s="1"/>
  <c r="C301" i="2"/>
  <c r="K301" i="2" s="1"/>
  <c r="C302" i="2"/>
  <c r="K302" i="2" s="1"/>
  <c r="C303" i="2"/>
  <c r="K303" i="2" s="1"/>
  <c r="C304" i="2"/>
  <c r="K304" i="2" s="1"/>
  <c r="C305" i="2"/>
  <c r="K305" i="2" s="1"/>
  <c r="C306" i="2"/>
  <c r="K306" i="2" s="1"/>
  <c r="C307" i="2"/>
  <c r="K307" i="2" s="1"/>
  <c r="C308" i="2"/>
  <c r="K308" i="2" s="1"/>
  <c r="C309" i="2"/>
  <c r="K309" i="2" s="1"/>
  <c r="C310" i="2"/>
  <c r="K310" i="2" s="1"/>
  <c r="C4" i="2"/>
  <c r="K4" i="2" s="1"/>
  <c r="AE6" i="3" l="1"/>
  <c r="U65" i="2" a="1"/>
  <c r="U65" i="2" s="1"/>
  <c r="U225" i="2" a="1"/>
  <c r="U225" i="2" s="1"/>
  <c r="W191" i="2" a="1"/>
  <c r="W191" i="2" s="1"/>
  <c r="W264" i="2" a="1"/>
  <c r="W264" i="2" s="1"/>
  <c r="W304" i="2" a="1"/>
  <c r="W304" i="2" s="1"/>
  <c r="W284" i="2" a="1"/>
  <c r="W284" i="2" s="1"/>
  <c r="W204" i="2" a="1"/>
  <c r="W204" i="2" s="1"/>
  <c r="W184" i="2" a="1"/>
  <c r="W184" i="2" s="1"/>
  <c r="W124" i="2" a="1"/>
  <c r="W124" i="2" s="1"/>
  <c r="W299" i="2" a="1"/>
  <c r="W299" i="2" s="1"/>
  <c r="W170" i="2" a="1"/>
  <c r="W170" i="2" s="1"/>
  <c r="W77" i="2" a="1"/>
  <c r="W77" i="2" s="1"/>
  <c r="W133" i="2" a="1"/>
  <c r="W133" i="2" s="1"/>
  <c r="W252" i="2" a="1"/>
  <c r="W252" i="2" s="1"/>
  <c r="W111" i="2" a="1"/>
  <c r="W111" i="2" s="1"/>
  <c r="W231" i="2" a="1"/>
  <c r="W231" i="2" s="1"/>
  <c r="W71" i="2" a="1"/>
  <c r="W71" i="2" s="1"/>
  <c r="W209" i="2" a="1"/>
  <c r="W209" i="2" s="1"/>
  <c r="W151" i="2" a="1"/>
  <c r="W151" i="2" s="1"/>
  <c r="W253" i="2" a="1"/>
  <c r="W253" i="2" s="1"/>
  <c r="W112" i="2" a="1"/>
  <c r="W112" i="2" s="1"/>
  <c r="W251" i="2" a="1"/>
  <c r="W251" i="2" s="1"/>
  <c r="W227" i="2" a="1"/>
  <c r="W227" i="2" s="1"/>
  <c r="W224" i="2" a="1"/>
  <c r="W224" i="2" s="1"/>
  <c r="V266" i="2" a="1"/>
  <c r="V266" i="2" s="1"/>
  <c r="W64" i="2" a="1"/>
  <c r="W64" i="2" s="1"/>
  <c r="V226" i="2" a="1"/>
  <c r="V226" i="2" s="1"/>
  <c r="W208" i="2" a="1"/>
  <c r="W208" i="2" s="1"/>
  <c r="V32" i="2" a="1"/>
  <c r="V32" i="2" s="1"/>
  <c r="W24" i="2" a="1"/>
  <c r="W24" i="2" s="1"/>
  <c r="W63" i="2" a="1"/>
  <c r="W63" i="2" s="1"/>
  <c r="W290" i="2" a="1"/>
  <c r="W290" i="2" s="1"/>
  <c r="W169" i="2" a="1"/>
  <c r="W169" i="2" s="1"/>
  <c r="W61" i="2" a="1"/>
  <c r="W61" i="2" s="1"/>
  <c r="W250" i="2" a="1"/>
  <c r="W250" i="2" s="1"/>
  <c r="W168" i="2" a="1"/>
  <c r="W168" i="2" s="1"/>
  <c r="V296" i="2" a="1"/>
  <c r="V296" i="2" s="1"/>
  <c r="W203" i="2" a="1"/>
  <c r="W203" i="2" s="1"/>
  <c r="W110" i="2" a="1"/>
  <c r="W110" i="2" s="1"/>
  <c r="W50" i="2" a="1"/>
  <c r="W50" i="2" s="1"/>
  <c r="W283" i="2" a="1"/>
  <c r="W283" i="2" s="1"/>
  <c r="W244" i="2" a="1"/>
  <c r="W244" i="2" s="1"/>
  <c r="W202" i="2" a="1"/>
  <c r="W202" i="2" s="1"/>
  <c r="W164" i="2" a="1"/>
  <c r="W164" i="2" s="1"/>
  <c r="W108" i="2" a="1"/>
  <c r="W108" i="2" s="1"/>
  <c r="W49" i="2" a="1"/>
  <c r="W49" i="2" s="1"/>
  <c r="W242" i="2" a="1"/>
  <c r="W242" i="2" s="1"/>
  <c r="W163" i="2" a="1"/>
  <c r="W163" i="2" s="1"/>
  <c r="W282" i="2" a="1"/>
  <c r="W282" i="2" s="1"/>
  <c r="W239" i="2" a="1"/>
  <c r="W239" i="2" s="1"/>
  <c r="W157" i="2" a="1"/>
  <c r="W157" i="2" s="1"/>
  <c r="W104" i="2" a="1"/>
  <c r="W104" i="2" s="1"/>
  <c r="W44" i="2" a="1"/>
  <c r="W44" i="2" s="1"/>
  <c r="V212" i="2" a="1"/>
  <c r="V212" i="2" s="1"/>
  <c r="W42" i="2" a="1"/>
  <c r="W42" i="2" s="1"/>
  <c r="V154" i="2" a="1"/>
  <c r="V154" i="2" s="1"/>
  <c r="W280" i="2" a="1"/>
  <c r="W280" i="2" s="1"/>
  <c r="W237" i="2" a="1"/>
  <c r="W237" i="2" s="1"/>
  <c r="W190" i="2" a="1"/>
  <c r="W190" i="2" s="1"/>
  <c r="W97" i="2" a="1"/>
  <c r="W97" i="2" s="1"/>
  <c r="W41" i="2" a="1"/>
  <c r="W41" i="2" s="1"/>
  <c r="V96" i="2" a="1"/>
  <c r="V96" i="2" s="1"/>
  <c r="W277" i="2" a="1"/>
  <c r="W277" i="2" s="1"/>
  <c r="W150" i="2" a="1"/>
  <c r="W150" i="2" s="1"/>
  <c r="W90" i="2" a="1"/>
  <c r="W90" i="2" s="1"/>
  <c r="W34" i="2" a="1"/>
  <c r="W34" i="2" s="1"/>
  <c r="W271" i="2" a="1"/>
  <c r="W271" i="2" s="1"/>
  <c r="W187" i="2" a="1"/>
  <c r="W187" i="2" s="1"/>
  <c r="W84" i="2" a="1"/>
  <c r="W84" i="2" s="1"/>
  <c r="V86" i="2" a="1"/>
  <c r="V86" i="2" s="1"/>
  <c r="W270" i="2" a="1"/>
  <c r="W270" i="2" s="1"/>
  <c r="W230" i="2" a="1"/>
  <c r="W230" i="2" s="1"/>
  <c r="W144" i="2" a="1"/>
  <c r="W144" i="2" s="1"/>
  <c r="W30" i="2" a="1"/>
  <c r="W30" i="2" s="1"/>
  <c r="W303" i="2" a="1"/>
  <c r="W303" i="2" s="1"/>
  <c r="W269" i="2" a="1"/>
  <c r="W269" i="2" s="1"/>
  <c r="W143" i="2" a="1"/>
  <c r="W143" i="2" s="1"/>
  <c r="W83" i="2" a="1"/>
  <c r="W83" i="2" s="1"/>
  <c r="W309" i="2" a="1"/>
  <c r="W309" i="2" s="1"/>
  <c r="W268" i="2" a="1"/>
  <c r="W268" i="2" s="1"/>
  <c r="W183" i="2" a="1"/>
  <c r="W183" i="2" s="1"/>
  <c r="W308" i="2" a="1"/>
  <c r="W308" i="2" s="1"/>
  <c r="W23" i="2" a="1"/>
  <c r="W23" i="2" s="1"/>
  <c r="W220" i="2" a="1"/>
  <c r="W220" i="2" s="1"/>
  <c r="W181" i="2" a="1"/>
  <c r="W181" i="2" s="1"/>
  <c r="W19" i="2" a="1"/>
  <c r="W19" i="2" s="1"/>
  <c r="W130" i="2" a="1"/>
  <c r="W130" i="2" s="1"/>
  <c r="W219" i="2" a="1"/>
  <c r="W219" i="2" s="1"/>
  <c r="W177" i="2" a="1"/>
  <c r="W177" i="2" s="1"/>
  <c r="W70" i="2" a="1"/>
  <c r="W70" i="2" s="1"/>
  <c r="W10" i="2" a="1"/>
  <c r="W10" i="2" s="1"/>
  <c r="L198" i="2"/>
  <c r="W198" i="2" a="1"/>
  <c r="W198" i="2" s="1"/>
  <c r="L78" i="2"/>
  <c r="W78" i="2" a="1"/>
  <c r="W78" i="2" s="1"/>
  <c r="L38" i="2"/>
  <c r="W38" i="2" a="1"/>
  <c r="W38" i="2" s="1"/>
  <c r="N113" i="2"/>
  <c r="Q113" i="2" s="1"/>
  <c r="R113" i="2" s="1"/>
  <c r="S113" i="2" s="1"/>
  <c r="V113" i="2" a="1"/>
  <c r="V113" i="2" s="1"/>
  <c r="L275" i="2"/>
  <c r="W275" i="2" a="1"/>
  <c r="W275" i="2" s="1"/>
  <c r="L235" i="2"/>
  <c r="W235" i="2" a="1"/>
  <c r="W235" i="2" s="1"/>
  <c r="L195" i="2"/>
  <c r="W195" i="2" a="1"/>
  <c r="W195" i="2" s="1"/>
  <c r="L135" i="2"/>
  <c r="W135" i="2" a="1"/>
  <c r="W135" i="2" s="1"/>
  <c r="L95" i="2"/>
  <c r="W95" i="2" a="1"/>
  <c r="W95" i="2" s="1"/>
  <c r="L55" i="2"/>
  <c r="W55" i="2" a="1"/>
  <c r="W55" i="2" s="1"/>
  <c r="L294" i="2"/>
  <c r="W294" i="2" a="1"/>
  <c r="W294" i="2" s="1"/>
  <c r="L254" i="2"/>
  <c r="Q254" i="2" s="1"/>
  <c r="R254" i="2" s="1"/>
  <c r="S254" i="2" s="1"/>
  <c r="W254" i="2" a="1"/>
  <c r="W254" i="2" s="1"/>
  <c r="L194" i="2"/>
  <c r="Q194" i="2" s="1"/>
  <c r="R194" i="2" s="1"/>
  <c r="S194" i="2" s="1"/>
  <c r="W194" i="2" a="1"/>
  <c r="W194" i="2" s="1"/>
  <c r="L134" i="2"/>
  <c r="Q134" i="2" s="1"/>
  <c r="R134" i="2" s="1"/>
  <c r="S134" i="2" s="1"/>
  <c r="W134" i="2" a="1"/>
  <c r="W134" i="2" s="1"/>
  <c r="L193" i="2"/>
  <c r="Q193" i="2" s="1"/>
  <c r="R193" i="2" s="1"/>
  <c r="S193" i="2" s="1"/>
  <c r="W193" i="2" a="1"/>
  <c r="W193" i="2" s="1"/>
  <c r="L173" i="2"/>
  <c r="Q173" i="2" s="1"/>
  <c r="R173" i="2" s="1"/>
  <c r="S173" i="2" s="1"/>
  <c r="W173" i="2" a="1"/>
  <c r="W173" i="2" s="1"/>
  <c r="L153" i="2"/>
  <c r="Q153" i="2" s="1"/>
  <c r="R153" i="2" s="1"/>
  <c r="S153" i="2" s="1"/>
  <c r="W153" i="2" a="1"/>
  <c r="W153" i="2" s="1"/>
  <c r="W33" i="2" a="1"/>
  <c r="W33" i="2" s="1"/>
  <c r="L132" i="2"/>
  <c r="W132" i="2" a="1"/>
  <c r="W132" i="2" s="1"/>
  <c r="L298" i="2"/>
  <c r="W298" i="2" a="1"/>
  <c r="W298" i="2" s="1"/>
  <c r="L238" i="2"/>
  <c r="Q238" i="2" s="1"/>
  <c r="R238" i="2" s="1"/>
  <c r="S238" i="2" s="1"/>
  <c r="W238" i="2" a="1"/>
  <c r="W238" i="2" s="1"/>
  <c r="L178" i="2"/>
  <c r="W178" i="2" a="1"/>
  <c r="W178" i="2" s="1"/>
  <c r="N293" i="2"/>
  <c r="Q293" i="2" s="1"/>
  <c r="R293" i="2" s="1"/>
  <c r="S293" i="2" s="1"/>
  <c r="V293" i="2" a="1"/>
  <c r="V293" i="2" s="1"/>
  <c r="N253" i="2"/>
  <c r="Q253" i="2" s="1"/>
  <c r="R253" i="2" s="1"/>
  <c r="S253" i="2" s="1"/>
  <c r="V253" i="2" a="1"/>
  <c r="V253" i="2" s="1"/>
  <c r="N213" i="2"/>
  <c r="V213" i="2" a="1"/>
  <c r="V213" i="2" s="1"/>
  <c r="N93" i="2"/>
  <c r="V93" i="2" a="1"/>
  <c r="V93" i="2" s="1"/>
  <c r="W258" i="2" a="1"/>
  <c r="W258" i="2" s="1"/>
  <c r="V53" i="2" a="1"/>
  <c r="V53" i="2" s="1"/>
  <c r="L295" i="2"/>
  <c r="W295" i="2" a="1"/>
  <c r="W295" i="2" s="1"/>
  <c r="L255" i="2"/>
  <c r="W255" i="2" a="1"/>
  <c r="W255" i="2" s="1"/>
  <c r="L215" i="2"/>
  <c r="W215" i="2" a="1"/>
  <c r="W215" i="2" s="1"/>
  <c r="L155" i="2"/>
  <c r="W155" i="2" a="1"/>
  <c r="W155" i="2" s="1"/>
  <c r="L115" i="2"/>
  <c r="W115" i="2" a="1"/>
  <c r="W115" i="2" s="1"/>
  <c r="L75" i="2"/>
  <c r="W75" i="2" a="1"/>
  <c r="W75" i="2" s="1"/>
  <c r="L15" i="2"/>
  <c r="W15" i="2" a="1"/>
  <c r="W15" i="2" s="1"/>
  <c r="L274" i="2"/>
  <c r="Q274" i="2" s="1"/>
  <c r="R274" i="2" s="1"/>
  <c r="S274" i="2" s="1"/>
  <c r="W274" i="2" a="1"/>
  <c r="W274" i="2" s="1"/>
  <c r="L234" i="2"/>
  <c r="Q234" i="2" s="1"/>
  <c r="R234" i="2" s="1"/>
  <c r="S234" i="2" s="1"/>
  <c r="W234" i="2" a="1"/>
  <c r="W234" i="2" s="1"/>
  <c r="L174" i="2"/>
  <c r="W174" i="2" a="1"/>
  <c r="W174" i="2" s="1"/>
  <c r="L154" i="2"/>
  <c r="Q154" i="2" s="1"/>
  <c r="R154" i="2" s="1"/>
  <c r="S154" i="2" s="1"/>
  <c r="W154" i="2" a="1"/>
  <c r="W154" i="2" s="1"/>
  <c r="L114" i="2"/>
  <c r="Q114" i="2" s="1"/>
  <c r="R114" i="2" s="1"/>
  <c r="S114" i="2" s="1"/>
  <c r="W114" i="2" a="1"/>
  <c r="W114" i="2" s="1"/>
  <c r="L94" i="2"/>
  <c r="W94" i="2" a="1"/>
  <c r="W94" i="2" s="1"/>
  <c r="L54" i="2"/>
  <c r="Q54" i="2" s="1"/>
  <c r="R54" i="2" s="1"/>
  <c r="S54" i="2" s="1"/>
  <c r="W54" i="2" a="1"/>
  <c r="W54" i="2" s="1"/>
  <c r="L14" i="2"/>
  <c r="Q14" i="2" s="1"/>
  <c r="R14" i="2" s="1"/>
  <c r="S14" i="2" s="1"/>
  <c r="W14" i="2" a="1"/>
  <c r="W14" i="2" s="1"/>
  <c r="L213" i="2"/>
  <c r="W213" i="2" a="1"/>
  <c r="W213" i="2" s="1"/>
  <c r="L93" i="2"/>
  <c r="W93" i="2" a="1"/>
  <c r="W93" i="2" s="1"/>
  <c r="L73" i="2"/>
  <c r="Q73" i="2" s="1"/>
  <c r="R73" i="2" s="1"/>
  <c r="S73" i="2" s="1"/>
  <c r="W73" i="2" a="1"/>
  <c r="W73" i="2" s="1"/>
  <c r="V233" i="2" a="1"/>
  <c r="V233" i="2" s="1"/>
  <c r="W98" i="2" a="1"/>
  <c r="W98" i="2" s="1"/>
  <c r="L292" i="2"/>
  <c r="W292" i="2" a="1"/>
  <c r="W292" i="2" s="1"/>
  <c r="L272" i="2"/>
  <c r="W272" i="2" a="1"/>
  <c r="W272" i="2" s="1"/>
  <c r="L232" i="2"/>
  <c r="W232" i="2" a="1"/>
  <c r="W232" i="2" s="1"/>
  <c r="L212" i="2"/>
  <c r="W212" i="2" a="1"/>
  <c r="W212" i="2" s="1"/>
  <c r="L192" i="2"/>
  <c r="W192" i="2" a="1"/>
  <c r="W192" i="2" s="1"/>
  <c r="L172" i="2"/>
  <c r="W172" i="2" a="1"/>
  <c r="W172" i="2" s="1"/>
  <c r="L152" i="2"/>
  <c r="W152" i="2" a="1"/>
  <c r="W152" i="2" s="1"/>
  <c r="L92" i="2"/>
  <c r="W92" i="2" a="1"/>
  <c r="W92" i="2" s="1"/>
  <c r="L72" i="2"/>
  <c r="W72" i="2" a="1"/>
  <c r="W72" i="2" s="1"/>
  <c r="L52" i="2"/>
  <c r="W52" i="2" a="1"/>
  <c r="W52" i="2" s="1"/>
  <c r="L32" i="2"/>
  <c r="W32" i="2" a="1"/>
  <c r="W32" i="2" s="1"/>
  <c r="L12" i="2"/>
  <c r="W12" i="2" a="1"/>
  <c r="W12" i="2" s="1"/>
  <c r="N227" i="2"/>
  <c r="V227" i="2" a="1"/>
  <c r="V227" i="2" s="1"/>
  <c r="N87" i="2"/>
  <c r="V87" i="2" a="1"/>
  <c r="V87" i="2" s="1"/>
  <c r="W218" i="2" a="1"/>
  <c r="W218" i="2" s="1"/>
  <c r="L289" i="2"/>
  <c r="W289" i="2" a="1"/>
  <c r="W289" i="2" s="1"/>
  <c r="L249" i="2"/>
  <c r="W249" i="2" a="1"/>
  <c r="W249" i="2" s="1"/>
  <c r="L229" i="2"/>
  <c r="W229" i="2" a="1"/>
  <c r="W229" i="2" s="1"/>
  <c r="L189" i="2"/>
  <c r="W189" i="2" a="1"/>
  <c r="W189" i="2" s="1"/>
  <c r="L149" i="2"/>
  <c r="W149" i="2" a="1"/>
  <c r="W149" i="2" s="1"/>
  <c r="L129" i="2"/>
  <c r="W129" i="2" a="1"/>
  <c r="W129" i="2" s="1"/>
  <c r="L109" i="2"/>
  <c r="W109" i="2" a="1"/>
  <c r="W109" i="2" s="1"/>
  <c r="L69" i="2"/>
  <c r="W69" i="2" a="1"/>
  <c r="W69" i="2" s="1"/>
  <c r="L29" i="2"/>
  <c r="W29" i="2" a="1"/>
  <c r="W29" i="2" s="1"/>
  <c r="L9" i="2"/>
  <c r="W9" i="2" a="1"/>
  <c r="W9" i="2" s="1"/>
  <c r="L288" i="2"/>
  <c r="Q288" i="2" s="1"/>
  <c r="R288" i="2" s="1"/>
  <c r="S288" i="2" s="1"/>
  <c r="W288" i="2" a="1"/>
  <c r="W288" i="2" s="1"/>
  <c r="L248" i="2"/>
  <c r="Q248" i="2" s="1"/>
  <c r="R248" i="2" s="1"/>
  <c r="S248" i="2" s="1"/>
  <c r="W248" i="2" a="1"/>
  <c r="W248" i="2" s="1"/>
  <c r="L228" i="2"/>
  <c r="W228" i="2" a="1"/>
  <c r="W228" i="2" s="1"/>
  <c r="L188" i="2"/>
  <c r="W188" i="2" a="1"/>
  <c r="W188" i="2" s="1"/>
  <c r="L148" i="2"/>
  <c r="W148" i="2" a="1"/>
  <c r="W148" i="2" s="1"/>
  <c r="L128" i="2"/>
  <c r="W128" i="2" a="1"/>
  <c r="W128" i="2" s="1"/>
  <c r="L88" i="2"/>
  <c r="W88" i="2" a="1"/>
  <c r="W88" i="2" s="1"/>
  <c r="L68" i="2"/>
  <c r="W68" i="2" a="1"/>
  <c r="W68" i="2" s="1"/>
  <c r="L48" i="2"/>
  <c r="W48" i="2" a="1"/>
  <c r="W48" i="2" s="1"/>
  <c r="L28" i="2"/>
  <c r="W28" i="2" a="1"/>
  <c r="W28" i="2" s="1"/>
  <c r="L8" i="2"/>
  <c r="W8" i="2" a="1"/>
  <c r="W8" i="2" s="1"/>
  <c r="V187" i="2" a="1"/>
  <c r="V187" i="2" s="1"/>
  <c r="W301" i="2" a="1"/>
  <c r="W301" i="2" s="1"/>
  <c r="W162" i="2" a="1"/>
  <c r="W162" i="2" s="1"/>
  <c r="W122" i="2" a="1"/>
  <c r="W122" i="2" s="1"/>
  <c r="W59" i="2" a="1"/>
  <c r="W59" i="2" s="1"/>
  <c r="W300" i="2" a="1"/>
  <c r="W300" i="2" s="1"/>
  <c r="W214" i="2" a="1"/>
  <c r="W214" i="2" s="1"/>
  <c r="W121" i="2" a="1"/>
  <c r="W121" i="2" s="1"/>
  <c r="W89" i="2" a="1"/>
  <c r="W89" i="2" s="1"/>
  <c r="V176" i="2" a="1"/>
  <c r="V176" i="2" s="1"/>
  <c r="W22" i="2" a="1"/>
  <c r="W22" i="2" s="1"/>
  <c r="L278" i="2"/>
  <c r="Q278" i="2" s="1"/>
  <c r="R278" i="2" s="1"/>
  <c r="S278" i="2" s="1"/>
  <c r="W278" i="2" a="1"/>
  <c r="W278" i="2" s="1"/>
  <c r="L158" i="2"/>
  <c r="W158" i="2" a="1"/>
  <c r="W158" i="2" s="1"/>
  <c r="L138" i="2"/>
  <c r="W138" i="2" a="1"/>
  <c r="W138" i="2" s="1"/>
  <c r="L118" i="2"/>
  <c r="W118" i="2" a="1"/>
  <c r="W118" i="2" s="1"/>
  <c r="L58" i="2"/>
  <c r="W58" i="2" a="1"/>
  <c r="W58" i="2" s="1"/>
  <c r="L175" i="2"/>
  <c r="W175" i="2" a="1"/>
  <c r="W175" i="2" s="1"/>
  <c r="L35" i="2"/>
  <c r="W35" i="2" a="1"/>
  <c r="W35" i="2" s="1"/>
  <c r="L273" i="2"/>
  <c r="Q273" i="2" s="1"/>
  <c r="R273" i="2" s="1"/>
  <c r="S273" i="2" s="1"/>
  <c r="W273" i="2" a="1"/>
  <c r="W273" i="2" s="1"/>
  <c r="W113" i="2" a="1"/>
  <c r="W113" i="2" s="1"/>
  <c r="W53" i="2" a="1"/>
  <c r="W53" i="2" s="1"/>
  <c r="V153" i="2" a="1"/>
  <c r="V153" i="2" s="1"/>
  <c r="W18" i="2" a="1"/>
  <c r="W18" i="2" s="1"/>
  <c r="L302" i="2"/>
  <c r="W302" i="2" a="1"/>
  <c r="W302" i="2" s="1"/>
  <c r="L262" i="2"/>
  <c r="W262" i="2" a="1"/>
  <c r="W262" i="2" s="1"/>
  <c r="L222" i="2"/>
  <c r="W222" i="2" a="1"/>
  <c r="W222" i="2" s="1"/>
  <c r="L182" i="2"/>
  <c r="W182" i="2" a="1"/>
  <c r="W182" i="2" s="1"/>
  <c r="L142" i="2"/>
  <c r="W142" i="2" a="1"/>
  <c r="W142" i="2" s="1"/>
  <c r="L102" i="2"/>
  <c r="W102" i="2" a="1"/>
  <c r="W102" i="2" s="1"/>
  <c r="L82" i="2"/>
  <c r="W82" i="2" a="1"/>
  <c r="W82" i="2" s="1"/>
  <c r="L62" i="2"/>
  <c r="W62" i="2" a="1"/>
  <c r="W62" i="2" s="1"/>
  <c r="N297" i="2"/>
  <c r="V297" i="2" a="1"/>
  <c r="V297" i="2" s="1"/>
  <c r="N177" i="2"/>
  <c r="V177" i="2" a="1"/>
  <c r="V177" i="2" s="1"/>
  <c r="N57" i="2"/>
  <c r="V57" i="2" a="1"/>
  <c r="V57" i="2" s="1"/>
  <c r="W293" i="2" a="1"/>
  <c r="W293" i="2" s="1"/>
  <c r="L281" i="2"/>
  <c r="W281" i="2" a="1"/>
  <c r="W281" i="2" s="1"/>
  <c r="L261" i="2"/>
  <c r="Q261" i="2" s="1"/>
  <c r="R261" i="2" s="1"/>
  <c r="S261" i="2" s="1"/>
  <c r="W261" i="2" a="1"/>
  <c r="W261" i="2" s="1"/>
  <c r="L241" i="2"/>
  <c r="W241" i="2" a="1"/>
  <c r="W241" i="2" s="1"/>
  <c r="L221" i="2"/>
  <c r="W221" i="2" a="1"/>
  <c r="W221" i="2" s="1"/>
  <c r="L201" i="2"/>
  <c r="W201" i="2" a="1"/>
  <c r="W201" i="2" s="1"/>
  <c r="L161" i="2"/>
  <c r="W161" i="2" a="1"/>
  <c r="W161" i="2" s="1"/>
  <c r="L141" i="2"/>
  <c r="W141" i="2" a="1"/>
  <c r="W141" i="2" s="1"/>
  <c r="L101" i="2"/>
  <c r="W101" i="2" a="1"/>
  <c r="W101" i="2" s="1"/>
  <c r="L81" i="2"/>
  <c r="W81" i="2" a="1"/>
  <c r="W81" i="2" s="1"/>
  <c r="L21" i="2"/>
  <c r="W21" i="2" a="1"/>
  <c r="W21" i="2" s="1"/>
  <c r="U246" i="2" a="1"/>
  <c r="U246" i="2" s="1"/>
  <c r="W233" i="2" a="1"/>
  <c r="W233" i="2" s="1"/>
  <c r="W13" i="2" a="1"/>
  <c r="W13" i="2" s="1"/>
  <c r="L260" i="2"/>
  <c r="W260" i="2" a="1"/>
  <c r="W260" i="2" s="1"/>
  <c r="L240" i="2"/>
  <c r="W240" i="2" a="1"/>
  <c r="W240" i="2" s="1"/>
  <c r="L200" i="2"/>
  <c r="W200" i="2" a="1"/>
  <c r="W200" i="2" s="1"/>
  <c r="L180" i="2"/>
  <c r="Q180" i="2" s="1"/>
  <c r="R180" i="2" s="1"/>
  <c r="S180" i="2" s="1"/>
  <c r="W180" i="2" a="1"/>
  <c r="W180" i="2" s="1"/>
  <c r="L160" i="2"/>
  <c r="Q160" i="2" s="1"/>
  <c r="R160" i="2" s="1"/>
  <c r="S160" i="2" s="1"/>
  <c r="W160" i="2" a="1"/>
  <c r="W160" i="2" s="1"/>
  <c r="L140" i="2"/>
  <c r="W140" i="2" a="1"/>
  <c r="W140" i="2" s="1"/>
  <c r="L120" i="2"/>
  <c r="W120" i="2" a="1"/>
  <c r="W120" i="2" s="1"/>
  <c r="L100" i="2"/>
  <c r="W100" i="2" a="1"/>
  <c r="W100" i="2" s="1"/>
  <c r="L80" i="2"/>
  <c r="Q80" i="2" s="1"/>
  <c r="R80" i="2" s="1"/>
  <c r="S80" i="2" s="1"/>
  <c r="W80" i="2" a="1"/>
  <c r="W80" i="2" s="1"/>
  <c r="L60" i="2"/>
  <c r="Q60" i="2" s="1"/>
  <c r="R60" i="2" s="1"/>
  <c r="S60" i="2" s="1"/>
  <c r="W60" i="2" a="1"/>
  <c r="W60" i="2" s="1"/>
  <c r="L40" i="2"/>
  <c r="Q40" i="2" s="1"/>
  <c r="R40" i="2" s="1"/>
  <c r="S40" i="2" s="1"/>
  <c r="W40" i="2" a="1"/>
  <c r="W40" i="2" s="1"/>
  <c r="L20" i="2"/>
  <c r="W20" i="2" a="1"/>
  <c r="W20" i="2" s="1"/>
  <c r="U226" i="2" a="1"/>
  <c r="U226" i="2" s="1"/>
  <c r="W74" i="2" a="1"/>
  <c r="W74" i="2" s="1"/>
  <c r="L279" i="2"/>
  <c r="W279" i="2" a="1"/>
  <c r="W279" i="2" s="1"/>
  <c r="L199" i="2"/>
  <c r="W199" i="2" a="1"/>
  <c r="W199" i="2" s="1"/>
  <c r="L179" i="2"/>
  <c r="W179" i="2" a="1"/>
  <c r="W179" i="2" s="1"/>
  <c r="L159" i="2"/>
  <c r="W159" i="2" a="1"/>
  <c r="W159" i="2" s="1"/>
  <c r="L139" i="2"/>
  <c r="W139" i="2" a="1"/>
  <c r="W139" i="2" s="1"/>
  <c r="L119" i="2"/>
  <c r="W119" i="2" a="1"/>
  <c r="W119" i="2" s="1"/>
  <c r="L99" i="2"/>
  <c r="W99" i="2" a="1"/>
  <c r="W99" i="2" s="1"/>
  <c r="L79" i="2"/>
  <c r="W79" i="2" a="1"/>
  <c r="W79" i="2" s="1"/>
  <c r="L39" i="2"/>
  <c r="W39" i="2" a="1"/>
  <c r="W39" i="2" s="1"/>
  <c r="N294" i="2"/>
  <c r="V294" i="2" a="1"/>
  <c r="V294" i="2" s="1"/>
  <c r="N214" i="2"/>
  <c r="Q214" i="2" s="1"/>
  <c r="R214" i="2" s="1"/>
  <c r="S214" i="2" s="1"/>
  <c r="V214" i="2" a="1"/>
  <c r="V214" i="2" s="1"/>
  <c r="N174" i="2"/>
  <c r="V174" i="2" a="1"/>
  <c r="V174" i="2" s="1"/>
  <c r="N94" i="2"/>
  <c r="V94" i="2" a="1"/>
  <c r="V94" i="2" s="1"/>
  <c r="N34" i="2"/>
  <c r="Q34" i="2" s="1"/>
  <c r="R34" i="2" s="1"/>
  <c r="S34" i="2" s="1"/>
  <c r="V34" i="2" a="1"/>
  <c r="V34" i="2" s="1"/>
  <c r="V54" i="2" a="1"/>
  <c r="V54" i="2" s="1"/>
  <c r="W259" i="2" a="1"/>
  <c r="W259" i="2" s="1"/>
  <c r="L297" i="2"/>
  <c r="W297" i="2" a="1"/>
  <c r="W297" i="2" s="1"/>
  <c r="L197" i="2"/>
  <c r="W197" i="2" a="1"/>
  <c r="W197" i="2" s="1"/>
  <c r="N252" i="2"/>
  <c r="V252" i="2" a="1"/>
  <c r="V252" i="2" s="1"/>
  <c r="N172" i="2"/>
  <c r="V172" i="2" a="1"/>
  <c r="V172" i="2" s="1"/>
  <c r="N52" i="2"/>
  <c r="V52" i="2" a="1"/>
  <c r="V52" i="2" s="1"/>
  <c r="W267" i="2" a="1"/>
  <c r="W267" i="2" s="1"/>
  <c r="W217" i="2" a="1"/>
  <c r="W217" i="2" s="1"/>
  <c r="W37" i="2" a="1"/>
  <c r="W37" i="2" s="1"/>
  <c r="L296" i="2"/>
  <c r="Q296" i="2" s="1"/>
  <c r="R296" i="2" s="1"/>
  <c r="S296" i="2" s="1"/>
  <c r="W296" i="2" a="1"/>
  <c r="W296" i="2" s="1"/>
  <c r="L276" i="2"/>
  <c r="Q276" i="2" s="1"/>
  <c r="R276" i="2" s="1"/>
  <c r="S276" i="2" s="1"/>
  <c r="W276" i="2" a="1"/>
  <c r="W276" i="2" s="1"/>
  <c r="L256" i="2"/>
  <c r="Q256" i="2" s="1"/>
  <c r="R256" i="2" s="1"/>
  <c r="S256" i="2" s="1"/>
  <c r="W256" i="2" a="1"/>
  <c r="W256" i="2" s="1"/>
  <c r="L236" i="2"/>
  <c r="Q236" i="2" s="1"/>
  <c r="R236" i="2" s="1"/>
  <c r="S236" i="2" s="1"/>
  <c r="W236" i="2" a="1"/>
  <c r="W236" i="2" s="1"/>
  <c r="L216" i="2"/>
  <c r="Q216" i="2" s="1"/>
  <c r="R216" i="2" s="1"/>
  <c r="S216" i="2" s="1"/>
  <c r="W216" i="2" a="1"/>
  <c r="W216" i="2" s="1"/>
  <c r="L196" i="2"/>
  <c r="Q196" i="2" s="1"/>
  <c r="R196" i="2" s="1"/>
  <c r="S196" i="2" s="1"/>
  <c r="W196" i="2" a="1"/>
  <c r="W196" i="2" s="1"/>
  <c r="L176" i="2"/>
  <c r="Q176" i="2" s="1"/>
  <c r="R176" i="2" s="1"/>
  <c r="S176" i="2" s="1"/>
  <c r="W176" i="2" a="1"/>
  <c r="W176" i="2" s="1"/>
  <c r="L156" i="2"/>
  <c r="Q156" i="2" s="1"/>
  <c r="R156" i="2" s="1"/>
  <c r="S156" i="2" s="1"/>
  <c r="W156" i="2" a="1"/>
  <c r="W156" i="2" s="1"/>
  <c r="L136" i="2"/>
  <c r="Q136" i="2" s="1"/>
  <c r="R136" i="2" s="1"/>
  <c r="S136" i="2" s="1"/>
  <c r="W136" i="2" a="1"/>
  <c r="W136" i="2" s="1"/>
  <c r="L116" i="2"/>
  <c r="Q116" i="2" s="1"/>
  <c r="R116" i="2" s="1"/>
  <c r="S116" i="2" s="1"/>
  <c r="W116" i="2" a="1"/>
  <c r="W116" i="2" s="1"/>
  <c r="L96" i="2"/>
  <c r="Q96" i="2" s="1"/>
  <c r="R96" i="2" s="1"/>
  <c r="S96" i="2" s="1"/>
  <c r="W96" i="2" a="1"/>
  <c r="W96" i="2" s="1"/>
  <c r="L76" i="2"/>
  <c r="Q76" i="2" s="1"/>
  <c r="R76" i="2" s="1"/>
  <c r="S76" i="2" s="1"/>
  <c r="W76" i="2" a="1"/>
  <c r="W76" i="2" s="1"/>
  <c r="L56" i="2"/>
  <c r="Q56" i="2" s="1"/>
  <c r="R56" i="2" s="1"/>
  <c r="S56" i="2" s="1"/>
  <c r="W56" i="2" a="1"/>
  <c r="W56" i="2" s="1"/>
  <c r="L36" i="2"/>
  <c r="Q36" i="2" s="1"/>
  <c r="R36" i="2" s="1"/>
  <c r="S36" i="2" s="1"/>
  <c r="W36" i="2" a="1"/>
  <c r="W36" i="2" s="1"/>
  <c r="L16" i="2"/>
  <c r="Q16" i="2" s="1"/>
  <c r="R16" i="2" s="1"/>
  <c r="S16" i="2" s="1"/>
  <c r="W16" i="2" a="1"/>
  <c r="W16" i="2" s="1"/>
  <c r="W57" i="2" a="1"/>
  <c r="W57" i="2" s="1"/>
  <c r="W263" i="2" a="1"/>
  <c r="W263" i="2" s="1"/>
  <c r="W17" i="2" a="1"/>
  <c r="W17" i="2" s="1"/>
  <c r="L211" i="2"/>
  <c r="W211" i="2" a="1"/>
  <c r="W211" i="2" s="1"/>
  <c r="L171" i="2"/>
  <c r="Q171" i="2" s="1"/>
  <c r="R171" i="2" s="1"/>
  <c r="S171" i="2" s="1"/>
  <c r="W171" i="2" a="1"/>
  <c r="W171" i="2" s="1"/>
  <c r="L131" i="2"/>
  <c r="W131" i="2" a="1"/>
  <c r="W131" i="2" s="1"/>
  <c r="L91" i="2"/>
  <c r="W91" i="2" a="1"/>
  <c r="W91" i="2" s="1"/>
  <c r="L51" i="2"/>
  <c r="W51" i="2" a="1"/>
  <c r="W51" i="2" s="1"/>
  <c r="L11" i="2"/>
  <c r="W11" i="2" a="1"/>
  <c r="W11" i="2" s="1"/>
  <c r="V152" i="2" a="1"/>
  <c r="V152" i="2" s="1"/>
  <c r="W307" i="2" a="1"/>
  <c r="W307" i="2" s="1"/>
  <c r="W123" i="2" a="1"/>
  <c r="W123" i="2" s="1"/>
  <c r="V292" i="2" a="1"/>
  <c r="V292" i="2" s="1"/>
  <c r="V112" i="2" a="1"/>
  <c r="V112" i="2" s="1"/>
  <c r="W291" i="2" a="1"/>
  <c r="W291" i="2" s="1"/>
  <c r="W243" i="2" a="1"/>
  <c r="W243" i="2" s="1"/>
  <c r="W103" i="2" a="1"/>
  <c r="W103" i="2" s="1"/>
  <c r="W31" i="2" a="1"/>
  <c r="W31" i="2" s="1"/>
  <c r="L247" i="2"/>
  <c r="W247" i="2" a="1"/>
  <c r="W247" i="2" s="1"/>
  <c r="L167" i="2"/>
  <c r="W167" i="2" a="1"/>
  <c r="W167" i="2" s="1"/>
  <c r="L147" i="2"/>
  <c r="W147" i="2" a="1"/>
  <c r="W147" i="2" s="1"/>
  <c r="L127" i="2"/>
  <c r="W127" i="2" a="1"/>
  <c r="W127" i="2" s="1"/>
  <c r="L107" i="2"/>
  <c r="W107" i="2" a="1"/>
  <c r="W107" i="2" s="1"/>
  <c r="L87" i="2"/>
  <c r="W87" i="2" a="1"/>
  <c r="W87" i="2" s="1"/>
  <c r="L67" i="2"/>
  <c r="W67" i="2" a="1"/>
  <c r="W67" i="2" s="1"/>
  <c r="L47" i="2"/>
  <c r="W47" i="2" a="1"/>
  <c r="W47" i="2" s="1"/>
  <c r="L27" i="2"/>
  <c r="W27" i="2" a="1"/>
  <c r="W27" i="2" s="1"/>
  <c r="L7" i="2"/>
  <c r="W7" i="2" a="1"/>
  <c r="W7" i="2" s="1"/>
  <c r="W257" i="2" a="1"/>
  <c r="W257" i="2" s="1"/>
  <c r="W207" i="2" a="1"/>
  <c r="W207" i="2" s="1"/>
  <c r="W117" i="2" a="1"/>
  <c r="W117" i="2" s="1"/>
  <c r="W287" i="2" a="1"/>
  <c r="W287" i="2" s="1"/>
  <c r="W137" i="2" a="1"/>
  <c r="W137" i="2" s="1"/>
  <c r="L223" i="2"/>
  <c r="W223" i="2" a="1"/>
  <c r="W223" i="2" s="1"/>
  <c r="N218" i="2"/>
  <c r="V218" i="2" a="1"/>
  <c r="V218" i="2" s="1"/>
  <c r="N178" i="2"/>
  <c r="V178" i="2" a="1"/>
  <c r="V178" i="2" s="1"/>
  <c r="W43" i="2" a="1"/>
  <c r="W43" i="2" s="1"/>
  <c r="W310" i="2" a="1"/>
  <c r="W310" i="2" s="1"/>
  <c r="W210" i="2" a="1"/>
  <c r="W210" i="2" s="1"/>
  <c r="W306" i="2" a="1"/>
  <c r="W306" i="2" s="1"/>
  <c r="W286" i="2" a="1"/>
  <c r="W286" i="2" s="1"/>
  <c r="W266" i="2" a="1"/>
  <c r="W266" i="2" s="1"/>
  <c r="W246" i="2" a="1"/>
  <c r="W246" i="2" s="1"/>
  <c r="W226" i="2" a="1"/>
  <c r="W226" i="2" s="1"/>
  <c r="W206" i="2" a="1"/>
  <c r="W206" i="2" s="1"/>
  <c r="W186" i="2" a="1"/>
  <c r="W186" i="2" s="1"/>
  <c r="W166" i="2" a="1"/>
  <c r="W166" i="2" s="1"/>
  <c r="W146" i="2" a="1"/>
  <c r="W146" i="2" s="1"/>
  <c r="W126" i="2" a="1"/>
  <c r="W126" i="2" s="1"/>
  <c r="W106" i="2" a="1"/>
  <c r="W106" i="2" s="1"/>
  <c r="W86" i="2" a="1"/>
  <c r="W86" i="2" s="1"/>
  <c r="W66" i="2" a="1"/>
  <c r="W66" i="2" s="1"/>
  <c r="W46" i="2" a="1"/>
  <c r="W46" i="2" s="1"/>
  <c r="W26" i="2" a="1"/>
  <c r="W26" i="2" s="1"/>
  <c r="W6" i="2" a="1"/>
  <c r="W6" i="2" s="1"/>
  <c r="W305" i="2" a="1"/>
  <c r="W305" i="2" s="1"/>
  <c r="W285" i="2" a="1"/>
  <c r="W285" i="2" s="1"/>
  <c r="W265" i="2" a="1"/>
  <c r="W265" i="2" s="1"/>
  <c r="W245" i="2" a="1"/>
  <c r="W245" i="2" s="1"/>
  <c r="W225" i="2" a="1"/>
  <c r="W225" i="2" s="1"/>
  <c r="W205" i="2" a="1"/>
  <c r="W205" i="2" s="1"/>
  <c r="W185" i="2" a="1"/>
  <c r="W185" i="2" s="1"/>
  <c r="W165" i="2" a="1"/>
  <c r="W165" i="2" s="1"/>
  <c r="W145" i="2" a="1"/>
  <c r="W145" i="2" s="1"/>
  <c r="W125" i="2" a="1"/>
  <c r="W125" i="2" s="1"/>
  <c r="W105" i="2" a="1"/>
  <c r="W105" i="2" s="1"/>
  <c r="W85" i="2" a="1"/>
  <c r="W85" i="2" s="1"/>
  <c r="W65" i="2" a="1"/>
  <c r="W65" i="2" s="1"/>
  <c r="W45" i="2" a="1"/>
  <c r="W45" i="2" s="1"/>
  <c r="W25" i="2" a="1"/>
  <c r="W25" i="2" s="1"/>
  <c r="W5" i="2" a="1"/>
  <c r="W5" i="2" s="1"/>
  <c r="V16" i="2" a="1"/>
  <c r="V16" i="2" s="1"/>
  <c r="U166" i="2" a="1"/>
  <c r="U166" i="2" s="1"/>
  <c r="V273" i="2" a="1"/>
  <c r="V273" i="2" s="1"/>
  <c r="V196" i="2" a="1"/>
  <c r="V196" i="2" s="1"/>
  <c r="V138" i="2" a="1"/>
  <c r="V138" i="2" s="1"/>
  <c r="V14" i="2" a="1"/>
  <c r="V14" i="2" s="1"/>
  <c r="U165" i="2" a="1"/>
  <c r="U165" i="2" s="1"/>
  <c r="V134" i="2" a="1"/>
  <c r="V134" i="2" s="1"/>
  <c r="V78" i="2" a="1"/>
  <c r="V78" i="2" s="1"/>
  <c r="V116" i="2" a="1"/>
  <c r="V116" i="2" s="1"/>
  <c r="V12" i="2" a="1"/>
  <c r="V12" i="2" s="1"/>
  <c r="U66" i="2" a="1"/>
  <c r="U66" i="2" s="1"/>
  <c r="V72" i="2" a="1"/>
  <c r="V72" i="2" s="1"/>
  <c r="V274" i="2" a="1"/>
  <c r="V274" i="2" s="1"/>
  <c r="V80" i="2" a="1"/>
  <c r="V80" i="2" s="1"/>
  <c r="U126" i="2" a="1"/>
  <c r="U126" i="2" s="1"/>
  <c r="V272" i="2" a="1"/>
  <c r="V272" i="2" s="1"/>
  <c r="V194" i="2" a="1"/>
  <c r="V194" i="2" s="1"/>
  <c r="V13" i="2" a="1"/>
  <c r="V13" i="2" s="1"/>
  <c r="U125" i="2" a="1"/>
  <c r="U125" i="2" s="1"/>
  <c r="V133" i="2" a="1"/>
  <c r="V133" i="2" s="1"/>
  <c r="U105" i="2" a="1"/>
  <c r="U105" i="2" s="1"/>
  <c r="V261" i="2" a="1"/>
  <c r="V261" i="2" s="1"/>
  <c r="V73" i="2" a="1"/>
  <c r="V73" i="2" s="1"/>
  <c r="V254" i="2" a="1"/>
  <c r="V254" i="2" s="1"/>
  <c r="V186" i="2" a="1"/>
  <c r="V186" i="2" s="1"/>
  <c r="V114" i="2" a="1"/>
  <c r="V114" i="2" s="1"/>
  <c r="W4" i="2" a="1"/>
  <c r="W4" i="2" s="1"/>
  <c r="U42" i="2" a="1"/>
  <c r="U42" i="2" s="1"/>
  <c r="V286" i="2" a="1"/>
  <c r="V286" i="2" s="1"/>
  <c r="V206" i="2" a="1"/>
  <c r="V206" i="2" s="1"/>
  <c r="V128" i="2" a="1"/>
  <c r="V128" i="2" s="1"/>
  <c r="V310" i="2" a="1"/>
  <c r="V310" i="2" s="1"/>
  <c r="V246" i="2" a="1"/>
  <c r="V246" i="2" s="1"/>
  <c r="V171" i="2" a="1"/>
  <c r="V171" i="2" s="1"/>
  <c r="V308" i="2" a="1"/>
  <c r="V308" i="2" s="1"/>
  <c r="V167" i="2" a="1"/>
  <c r="V167" i="2" s="1"/>
  <c r="V127" i="2" a="1"/>
  <c r="V127" i="2" s="1"/>
  <c r="V28" i="2" a="1"/>
  <c r="V28" i="2" s="1"/>
  <c r="V236" i="2" a="1"/>
  <c r="V236" i="2" s="1"/>
  <c r="V67" i="2" a="1"/>
  <c r="V67" i="2" s="1"/>
  <c r="V307" i="2" a="1"/>
  <c r="V307" i="2" s="1"/>
  <c r="V166" i="2" a="1"/>
  <c r="V166" i="2" s="1"/>
  <c r="V126" i="2" a="1"/>
  <c r="V126" i="2" s="1"/>
  <c r="V27" i="2" a="1"/>
  <c r="V27" i="2" s="1"/>
  <c r="U223" i="2" a="1"/>
  <c r="U223" i="2" s="1"/>
  <c r="V234" i="2" a="1"/>
  <c r="V234" i="2" s="1"/>
  <c r="V193" i="2" a="1"/>
  <c r="V193" i="2" s="1"/>
  <c r="V158" i="2" a="1"/>
  <c r="V158" i="2" s="1"/>
  <c r="V117" i="2" a="1"/>
  <c r="V117" i="2" s="1"/>
  <c r="V66" i="2" a="1"/>
  <c r="V66" i="2" s="1"/>
  <c r="V26" i="2" a="1"/>
  <c r="V26" i="2" s="1"/>
  <c r="U201" i="2" a="1"/>
  <c r="U201" i="2" s="1"/>
  <c r="V306" i="2" a="1"/>
  <c r="V306" i="2" s="1"/>
  <c r="V192" i="2" a="1"/>
  <c r="V192" i="2" s="1"/>
  <c r="V92" i="2" a="1"/>
  <c r="V92" i="2" s="1"/>
  <c r="V58" i="2" a="1"/>
  <c r="V58" i="2" s="1"/>
  <c r="V17" i="2" a="1"/>
  <c r="V17" i="2" s="1"/>
  <c r="U123" i="2" a="1"/>
  <c r="U123" i="2" s="1"/>
  <c r="V146" i="2" a="1"/>
  <c r="V146" i="2" s="1"/>
  <c r="V251" i="2" a="1"/>
  <c r="V251" i="2" s="1"/>
  <c r="V110" i="2" a="1"/>
  <c r="V110" i="2" s="1"/>
  <c r="V108" i="2" a="1"/>
  <c r="V108" i="2" s="1"/>
  <c r="V77" i="2" a="1"/>
  <c r="V77" i="2" s="1"/>
  <c r="V46" i="2" a="1"/>
  <c r="V46" i="2" s="1"/>
  <c r="V8" i="2" a="1"/>
  <c r="V8" i="2" s="1"/>
  <c r="V250" i="2" a="1"/>
  <c r="V250" i="2" s="1"/>
  <c r="V38" i="2" a="1"/>
  <c r="V38" i="2" s="1"/>
  <c r="V248" i="2" a="1"/>
  <c r="V248" i="2" s="1"/>
  <c r="V107" i="2" a="1"/>
  <c r="V107" i="2" s="1"/>
  <c r="V76" i="2" a="1"/>
  <c r="V76" i="2" s="1"/>
  <c r="V7" i="2" a="1"/>
  <c r="V7" i="2" s="1"/>
  <c r="U46" i="2" a="1"/>
  <c r="U46" i="2" s="1"/>
  <c r="V290" i="2" a="1"/>
  <c r="V290" i="2" s="1"/>
  <c r="V207" i="2" a="1"/>
  <c r="V207" i="2" s="1"/>
  <c r="U45" i="2" a="1"/>
  <c r="U45" i="2" s="1"/>
  <c r="V288" i="2" a="1"/>
  <c r="V288" i="2" s="1"/>
  <c r="V247" i="2" a="1"/>
  <c r="V247" i="2" s="1"/>
  <c r="V173" i="2" a="1"/>
  <c r="V173" i="2" s="1"/>
  <c r="V132" i="2" a="1"/>
  <c r="V132" i="2" s="1"/>
  <c r="V106" i="2" a="1"/>
  <c r="V106" i="2" s="1"/>
  <c r="V74" i="2" a="1"/>
  <c r="V74" i="2" s="1"/>
  <c r="V33" i="2" a="1"/>
  <c r="V33" i="2" s="1"/>
  <c r="V6" i="2" a="1"/>
  <c r="V6" i="2" s="1"/>
  <c r="N304" i="2"/>
  <c r="Q304" i="2" s="1"/>
  <c r="R304" i="2" s="1"/>
  <c r="S304" i="2" s="1"/>
  <c r="V304" i="2" a="1"/>
  <c r="V304" i="2" s="1"/>
  <c r="N244" i="2"/>
  <c r="Q244" i="2" s="1"/>
  <c r="R244" i="2" s="1"/>
  <c r="S244" i="2" s="1"/>
  <c r="V244" i="2" a="1"/>
  <c r="V244" i="2" s="1"/>
  <c r="N184" i="2"/>
  <c r="Q184" i="2" s="1"/>
  <c r="R184" i="2" s="1"/>
  <c r="S184" i="2" s="1"/>
  <c r="V184" i="2" a="1"/>
  <c r="V184" i="2" s="1"/>
  <c r="N44" i="2"/>
  <c r="Q44" i="2" s="1"/>
  <c r="R44" i="2" s="1"/>
  <c r="S44" i="2" s="1"/>
  <c r="V44" i="2" a="1"/>
  <c r="V44" i="2" s="1"/>
  <c r="N243" i="2"/>
  <c r="Q243" i="2" s="1"/>
  <c r="R243" i="2" s="1"/>
  <c r="S243" i="2" s="1"/>
  <c r="V243" i="2" a="1"/>
  <c r="V243" i="2" s="1"/>
  <c r="N203" i="2"/>
  <c r="Q203" i="2" s="1"/>
  <c r="R203" i="2" s="1"/>
  <c r="S203" i="2" s="1"/>
  <c r="V203" i="2" a="1"/>
  <c r="V203" i="2" s="1"/>
  <c r="N163" i="2"/>
  <c r="V163" i="2" a="1"/>
  <c r="V163" i="2" s="1"/>
  <c r="N123" i="2"/>
  <c r="Q123" i="2" s="1"/>
  <c r="R123" i="2" s="1"/>
  <c r="S123" i="2" s="1"/>
  <c r="V123" i="2" a="1"/>
  <c r="V123" i="2" s="1"/>
  <c r="N83" i="2"/>
  <c r="Q83" i="2" s="1"/>
  <c r="R83" i="2" s="1"/>
  <c r="S83" i="2" s="1"/>
  <c r="V83" i="2" a="1"/>
  <c r="V83" i="2" s="1"/>
  <c r="N43" i="2"/>
  <c r="Q43" i="2" s="1"/>
  <c r="R43" i="2" s="1"/>
  <c r="S43" i="2" s="1"/>
  <c r="V43" i="2" a="1"/>
  <c r="V43" i="2" s="1"/>
  <c r="N23" i="2"/>
  <c r="V23" i="2" a="1"/>
  <c r="V23" i="2" s="1"/>
  <c r="N302" i="2"/>
  <c r="V302" i="2" a="1"/>
  <c r="V302" i="2" s="1"/>
  <c r="N242" i="2"/>
  <c r="Q242" i="2" s="1"/>
  <c r="R242" i="2" s="1"/>
  <c r="S242" i="2" s="1"/>
  <c r="V242" i="2" a="1"/>
  <c r="V242" i="2" s="1"/>
  <c r="N182" i="2"/>
  <c r="V182" i="2" a="1"/>
  <c r="V182" i="2" s="1"/>
  <c r="N82" i="2"/>
  <c r="V82" i="2" a="1"/>
  <c r="V82" i="2" s="1"/>
  <c r="N42" i="2"/>
  <c r="Q42" i="2" s="1"/>
  <c r="R42" i="2" s="1"/>
  <c r="S42" i="2" s="1"/>
  <c r="V42" i="2" a="1"/>
  <c r="V42" i="2" s="1"/>
  <c r="N301" i="2"/>
  <c r="V301" i="2" a="1"/>
  <c r="V301" i="2" s="1"/>
  <c r="N281" i="2"/>
  <c r="V281" i="2" a="1"/>
  <c r="V281" i="2" s="1"/>
  <c r="N241" i="2"/>
  <c r="V241" i="2" a="1"/>
  <c r="V241" i="2" s="1"/>
  <c r="N201" i="2"/>
  <c r="V201" i="2" a="1"/>
  <c r="V201" i="2" s="1"/>
  <c r="N181" i="2"/>
  <c r="Q181" i="2" s="1"/>
  <c r="R181" i="2" s="1"/>
  <c r="S181" i="2" s="1"/>
  <c r="V181" i="2" a="1"/>
  <c r="V181" i="2" s="1"/>
  <c r="N141" i="2"/>
  <c r="V141" i="2" a="1"/>
  <c r="V141" i="2" s="1"/>
  <c r="N121" i="2"/>
  <c r="V121" i="2" a="1"/>
  <c r="V121" i="2" s="1"/>
  <c r="N81" i="2"/>
  <c r="V81" i="2" a="1"/>
  <c r="V81" i="2" s="1"/>
  <c r="N61" i="2"/>
  <c r="Q61" i="2" s="1"/>
  <c r="R61" i="2" s="1"/>
  <c r="S61" i="2" s="1"/>
  <c r="V61" i="2" a="1"/>
  <c r="V61" i="2" s="1"/>
  <c r="N41" i="2"/>
  <c r="Q41" i="2" s="1"/>
  <c r="R41" i="2" s="1"/>
  <c r="S41" i="2" s="1"/>
  <c r="V41" i="2" a="1"/>
  <c r="V41" i="2" s="1"/>
  <c r="N300" i="2"/>
  <c r="Q300" i="2" s="1"/>
  <c r="R300" i="2" s="1"/>
  <c r="S300" i="2" s="1"/>
  <c r="V300" i="2" a="1"/>
  <c r="V300" i="2" s="1"/>
  <c r="N260" i="2"/>
  <c r="V260" i="2" a="1"/>
  <c r="V260" i="2" s="1"/>
  <c r="N220" i="2"/>
  <c r="Q220" i="2" s="1"/>
  <c r="R220" i="2" s="1"/>
  <c r="S220" i="2" s="1"/>
  <c r="V220" i="2" a="1"/>
  <c r="V220" i="2" s="1"/>
  <c r="N140" i="2"/>
  <c r="V140" i="2" a="1"/>
  <c r="V140" i="2" s="1"/>
  <c r="V104" i="2" a="1"/>
  <c r="V104" i="2" s="1"/>
  <c r="M224" i="2"/>
  <c r="U224" i="2" a="1"/>
  <c r="U224" i="2" s="1"/>
  <c r="M64" i="2"/>
  <c r="U64" i="2" a="1"/>
  <c r="U64" i="2" s="1"/>
  <c r="N291" i="2"/>
  <c r="Q291" i="2" s="1"/>
  <c r="R291" i="2" s="1"/>
  <c r="S291" i="2" s="1"/>
  <c r="V291" i="2" a="1"/>
  <c r="V291" i="2" s="1"/>
  <c r="N231" i="2"/>
  <c r="Q231" i="2" s="1"/>
  <c r="R231" i="2" s="1"/>
  <c r="S231" i="2" s="1"/>
  <c r="V231" i="2" a="1"/>
  <c r="V231" i="2" s="1"/>
  <c r="N211" i="2"/>
  <c r="V211" i="2" a="1"/>
  <c r="V211" i="2" s="1"/>
  <c r="N191" i="2"/>
  <c r="Q191" i="2" s="1"/>
  <c r="R191" i="2" s="1"/>
  <c r="S191" i="2" s="1"/>
  <c r="V191" i="2" a="1"/>
  <c r="V191" i="2" s="1"/>
  <c r="N151" i="2"/>
  <c r="Q151" i="2" s="1"/>
  <c r="R151" i="2" s="1"/>
  <c r="S151" i="2" s="1"/>
  <c r="V151" i="2" a="1"/>
  <c r="V151" i="2" s="1"/>
  <c r="N131" i="2"/>
  <c r="V131" i="2" a="1"/>
  <c r="V131" i="2" s="1"/>
  <c r="N111" i="2"/>
  <c r="Q111" i="2" s="1"/>
  <c r="R111" i="2" s="1"/>
  <c r="S111" i="2" s="1"/>
  <c r="V111" i="2" a="1"/>
  <c r="V111" i="2" s="1"/>
  <c r="N91" i="2"/>
  <c r="V91" i="2" a="1"/>
  <c r="V91" i="2" s="1"/>
  <c r="N71" i="2"/>
  <c r="Q71" i="2" s="1"/>
  <c r="R71" i="2" s="1"/>
  <c r="S71" i="2" s="1"/>
  <c r="V71" i="2" a="1"/>
  <c r="V71" i="2" s="1"/>
  <c r="N51" i="2"/>
  <c r="V51" i="2" a="1"/>
  <c r="V51" i="2" s="1"/>
  <c r="N31" i="2"/>
  <c r="Q31" i="2" s="1"/>
  <c r="R31" i="2" s="1"/>
  <c r="S31" i="2" s="1"/>
  <c r="V31" i="2" a="1"/>
  <c r="V31" i="2" s="1"/>
  <c r="N11" i="2"/>
  <c r="V11" i="2" a="1"/>
  <c r="V11" i="2" s="1"/>
  <c r="V60" i="2" a="1"/>
  <c r="V60" i="2" s="1"/>
  <c r="V271" i="2" a="1"/>
  <c r="V271" i="2" s="1"/>
  <c r="N284" i="2"/>
  <c r="Q284" i="2" s="1"/>
  <c r="R284" i="2" s="1"/>
  <c r="S284" i="2" s="1"/>
  <c r="V284" i="2" a="1"/>
  <c r="V284" i="2" s="1"/>
  <c r="N264" i="2"/>
  <c r="Q264" i="2" s="1"/>
  <c r="R264" i="2" s="1"/>
  <c r="S264" i="2" s="1"/>
  <c r="V264" i="2" a="1"/>
  <c r="V264" i="2" s="1"/>
  <c r="N224" i="2"/>
  <c r="V224" i="2" a="1"/>
  <c r="V224" i="2" s="1"/>
  <c r="N204" i="2"/>
  <c r="Q204" i="2" s="1"/>
  <c r="R204" i="2" s="1"/>
  <c r="S204" i="2" s="1"/>
  <c r="V204" i="2" a="1"/>
  <c r="V204" i="2" s="1"/>
  <c r="N164" i="2"/>
  <c r="Q164" i="2" s="1"/>
  <c r="R164" i="2" s="1"/>
  <c r="S164" i="2" s="1"/>
  <c r="V164" i="2" a="1"/>
  <c r="V164" i="2" s="1"/>
  <c r="N144" i="2"/>
  <c r="Q144" i="2" s="1"/>
  <c r="R144" i="2" s="1"/>
  <c r="S144" i="2" s="1"/>
  <c r="V144" i="2" a="1"/>
  <c r="V144" i="2" s="1"/>
  <c r="N124" i="2"/>
  <c r="Q124" i="2" s="1"/>
  <c r="R124" i="2" s="1"/>
  <c r="S124" i="2" s="1"/>
  <c r="V124" i="2" a="1"/>
  <c r="V124" i="2" s="1"/>
  <c r="N84" i="2"/>
  <c r="Q84" i="2" s="1"/>
  <c r="R84" i="2" s="1"/>
  <c r="S84" i="2" s="1"/>
  <c r="V84" i="2" a="1"/>
  <c r="V84" i="2" s="1"/>
  <c r="N64" i="2"/>
  <c r="V64" i="2" a="1"/>
  <c r="V64" i="2" s="1"/>
  <c r="N24" i="2"/>
  <c r="Q24" i="2" s="1"/>
  <c r="R24" i="2" s="1"/>
  <c r="S24" i="2" s="1"/>
  <c r="V24" i="2" a="1"/>
  <c r="V24" i="2" s="1"/>
  <c r="N303" i="2"/>
  <c r="Q303" i="2" s="1"/>
  <c r="R303" i="2" s="1"/>
  <c r="S303" i="2" s="1"/>
  <c r="V303" i="2" a="1"/>
  <c r="V303" i="2" s="1"/>
  <c r="N263" i="2"/>
  <c r="V263" i="2" a="1"/>
  <c r="V263" i="2" s="1"/>
  <c r="N223" i="2"/>
  <c r="V223" i="2" a="1"/>
  <c r="V223" i="2" s="1"/>
  <c r="N183" i="2"/>
  <c r="Q183" i="2" s="1"/>
  <c r="R183" i="2" s="1"/>
  <c r="S183" i="2" s="1"/>
  <c r="V183" i="2" a="1"/>
  <c r="V183" i="2" s="1"/>
  <c r="N143" i="2"/>
  <c r="V143" i="2" a="1"/>
  <c r="V143" i="2" s="1"/>
  <c r="N103" i="2"/>
  <c r="Q103" i="2" s="1"/>
  <c r="R103" i="2" s="1"/>
  <c r="S103" i="2" s="1"/>
  <c r="V103" i="2" a="1"/>
  <c r="V103" i="2" s="1"/>
  <c r="N63" i="2"/>
  <c r="Q63" i="2" s="1"/>
  <c r="R63" i="2" s="1"/>
  <c r="S63" i="2" s="1"/>
  <c r="V63" i="2" a="1"/>
  <c r="V63" i="2" s="1"/>
  <c r="N282" i="2"/>
  <c r="Q282" i="2" s="1"/>
  <c r="R282" i="2" s="1"/>
  <c r="S282" i="2" s="1"/>
  <c r="V282" i="2" a="1"/>
  <c r="V282" i="2" s="1"/>
  <c r="N262" i="2"/>
  <c r="V262" i="2" a="1"/>
  <c r="V262" i="2" s="1"/>
  <c r="N222" i="2"/>
  <c r="V222" i="2" a="1"/>
  <c r="V222" i="2" s="1"/>
  <c r="N202" i="2"/>
  <c r="Q202" i="2" s="1"/>
  <c r="R202" i="2" s="1"/>
  <c r="S202" i="2" s="1"/>
  <c r="V202" i="2" a="1"/>
  <c r="V202" i="2" s="1"/>
  <c r="N162" i="2"/>
  <c r="Q162" i="2" s="1"/>
  <c r="R162" i="2" s="1"/>
  <c r="S162" i="2" s="1"/>
  <c r="V162" i="2" a="1"/>
  <c r="V162" i="2" s="1"/>
  <c r="N142" i="2"/>
  <c r="V142" i="2" a="1"/>
  <c r="V142" i="2" s="1"/>
  <c r="N102" i="2"/>
  <c r="V102" i="2" a="1"/>
  <c r="V102" i="2" s="1"/>
  <c r="N62" i="2"/>
  <c r="V62" i="2" a="1"/>
  <c r="V62" i="2" s="1"/>
  <c r="N22" i="2"/>
  <c r="Q22" i="2" s="1"/>
  <c r="R22" i="2" s="1"/>
  <c r="S22" i="2" s="1"/>
  <c r="V22" i="2" a="1"/>
  <c r="V22" i="2" s="1"/>
  <c r="N221" i="2"/>
  <c r="V221" i="2" a="1"/>
  <c r="V221" i="2" s="1"/>
  <c r="N161" i="2"/>
  <c r="V161" i="2" a="1"/>
  <c r="V161" i="2" s="1"/>
  <c r="N101" i="2"/>
  <c r="V101" i="2" a="1"/>
  <c r="V101" i="2" s="1"/>
  <c r="N21" i="2"/>
  <c r="V21" i="2" a="1"/>
  <c r="V21" i="2" s="1"/>
  <c r="N280" i="2"/>
  <c r="Q280" i="2" s="1"/>
  <c r="R280" i="2" s="1"/>
  <c r="S280" i="2" s="1"/>
  <c r="V280" i="2" a="1"/>
  <c r="V280" i="2" s="1"/>
  <c r="N240" i="2"/>
  <c r="V240" i="2" a="1"/>
  <c r="V240" i="2" s="1"/>
  <c r="N200" i="2"/>
  <c r="V200" i="2" a="1"/>
  <c r="V200" i="2" s="1"/>
  <c r="N120" i="2"/>
  <c r="V120" i="2" a="1"/>
  <c r="V120" i="2" s="1"/>
  <c r="N100" i="2"/>
  <c r="V100" i="2" a="1"/>
  <c r="V100" i="2" s="1"/>
  <c r="N20" i="2"/>
  <c r="V20" i="2" a="1"/>
  <c r="V20" i="2" s="1"/>
  <c r="V40" i="2" a="1"/>
  <c r="V40" i="2" s="1"/>
  <c r="N299" i="2"/>
  <c r="V299" i="2" a="1"/>
  <c r="V299" i="2" s="1"/>
  <c r="N279" i="2"/>
  <c r="V279" i="2" a="1"/>
  <c r="V279" i="2" s="1"/>
  <c r="N259" i="2"/>
  <c r="V259" i="2" a="1"/>
  <c r="V259" i="2" s="1"/>
  <c r="N239" i="2"/>
  <c r="V239" i="2" a="1"/>
  <c r="V239" i="2" s="1"/>
  <c r="N219" i="2"/>
  <c r="V219" i="2" a="1"/>
  <c r="V219" i="2" s="1"/>
  <c r="N199" i="2"/>
  <c r="V199" i="2" a="1"/>
  <c r="V199" i="2" s="1"/>
  <c r="N179" i="2"/>
  <c r="V179" i="2" a="1"/>
  <c r="V179" i="2" s="1"/>
  <c r="N159" i="2"/>
  <c r="V159" i="2" a="1"/>
  <c r="V159" i="2" s="1"/>
  <c r="N139" i="2"/>
  <c r="V139" i="2" a="1"/>
  <c r="V139" i="2" s="1"/>
  <c r="N119" i="2"/>
  <c r="V119" i="2" a="1"/>
  <c r="V119" i="2" s="1"/>
  <c r="N99" i="2"/>
  <c r="V99" i="2" a="1"/>
  <c r="V99" i="2" s="1"/>
  <c r="N79" i="2"/>
  <c r="V79" i="2" a="1"/>
  <c r="V79" i="2" s="1"/>
  <c r="N59" i="2"/>
  <c r="V59" i="2" a="1"/>
  <c r="V59" i="2" s="1"/>
  <c r="N39" i="2"/>
  <c r="V39" i="2" a="1"/>
  <c r="V39" i="2" s="1"/>
  <c r="N19" i="2"/>
  <c r="V19" i="2" a="1"/>
  <c r="V19" i="2" s="1"/>
  <c r="V160" i="2" a="1"/>
  <c r="V160" i="2" s="1"/>
  <c r="U24" i="2" a="1"/>
  <c r="U24" i="2" s="1"/>
  <c r="V122" i="2" a="1"/>
  <c r="V122" i="2" s="1"/>
  <c r="V283" i="2" a="1"/>
  <c r="V283" i="2" s="1"/>
  <c r="V180" i="2" a="1"/>
  <c r="V180" i="2" s="1"/>
  <c r="M263" i="2"/>
  <c r="U263" i="2" a="1"/>
  <c r="U263" i="2" s="1"/>
  <c r="M163" i="2"/>
  <c r="U163" i="2" a="1"/>
  <c r="U163" i="2" s="1"/>
  <c r="M143" i="2"/>
  <c r="U143" i="2" a="1"/>
  <c r="U143" i="2" s="1"/>
  <c r="M23" i="2"/>
  <c r="U23" i="2" a="1"/>
  <c r="U23" i="2" s="1"/>
  <c r="N270" i="2"/>
  <c r="Q270" i="2" s="1"/>
  <c r="R270" i="2" s="1"/>
  <c r="S270" i="2" s="1"/>
  <c r="V270" i="2" a="1"/>
  <c r="V270" i="2" s="1"/>
  <c r="N210" i="2"/>
  <c r="Q210" i="2" s="1"/>
  <c r="R210" i="2" s="1"/>
  <c r="S210" i="2" s="1"/>
  <c r="V210" i="2" a="1"/>
  <c r="V210" i="2" s="1"/>
  <c r="N170" i="2"/>
  <c r="Q170" i="2" s="1"/>
  <c r="R170" i="2" s="1"/>
  <c r="S170" i="2" s="1"/>
  <c r="V170" i="2" a="1"/>
  <c r="V170" i="2" s="1"/>
  <c r="N150" i="2"/>
  <c r="Q150" i="2" s="1"/>
  <c r="R150" i="2" s="1"/>
  <c r="S150" i="2" s="1"/>
  <c r="V150" i="2" a="1"/>
  <c r="V150" i="2" s="1"/>
  <c r="N70" i="2"/>
  <c r="Q70" i="2" s="1"/>
  <c r="R70" i="2" s="1"/>
  <c r="S70" i="2" s="1"/>
  <c r="V70" i="2" a="1"/>
  <c r="V70" i="2" s="1"/>
  <c r="N50" i="2"/>
  <c r="Q50" i="2" s="1"/>
  <c r="R50" i="2" s="1"/>
  <c r="S50" i="2" s="1"/>
  <c r="V50" i="2" a="1"/>
  <c r="V50" i="2" s="1"/>
  <c r="U203" i="2" a="1"/>
  <c r="U203" i="2" s="1"/>
  <c r="M302" i="2"/>
  <c r="U302" i="2" a="1"/>
  <c r="U302" i="2" s="1"/>
  <c r="M222" i="2"/>
  <c r="U222" i="2" a="1"/>
  <c r="U222" i="2" s="1"/>
  <c r="M122" i="2"/>
  <c r="Q122" i="2" s="1"/>
  <c r="R122" i="2" s="1"/>
  <c r="S122" i="2" s="1"/>
  <c r="U122" i="2" a="1"/>
  <c r="U122" i="2" s="1"/>
  <c r="M82" i="2"/>
  <c r="U82" i="2" a="1"/>
  <c r="U82" i="2" s="1"/>
  <c r="N309" i="2"/>
  <c r="V309" i="2" a="1"/>
  <c r="V309" i="2" s="1"/>
  <c r="N289" i="2"/>
  <c r="V289" i="2" a="1"/>
  <c r="V289" i="2" s="1"/>
  <c r="N269" i="2"/>
  <c r="V269" i="2" a="1"/>
  <c r="V269" i="2" s="1"/>
  <c r="N249" i="2"/>
  <c r="V249" i="2" a="1"/>
  <c r="V249" i="2" s="1"/>
  <c r="N229" i="2"/>
  <c r="V229" i="2" a="1"/>
  <c r="V229" i="2" s="1"/>
  <c r="N209" i="2"/>
  <c r="V209" i="2" a="1"/>
  <c r="V209" i="2" s="1"/>
  <c r="N189" i="2"/>
  <c r="V189" i="2" a="1"/>
  <c r="V189" i="2" s="1"/>
  <c r="N169" i="2"/>
  <c r="V169" i="2" a="1"/>
  <c r="V169" i="2" s="1"/>
  <c r="N149" i="2"/>
  <c r="V149" i="2" a="1"/>
  <c r="V149" i="2" s="1"/>
  <c r="N129" i="2"/>
  <c r="V129" i="2" a="1"/>
  <c r="V129" i="2" s="1"/>
  <c r="N109" i="2"/>
  <c r="V109" i="2" a="1"/>
  <c r="V109" i="2" s="1"/>
  <c r="N89" i="2"/>
  <c r="V89" i="2" a="1"/>
  <c r="V89" i="2" s="1"/>
  <c r="N69" i="2"/>
  <c r="V69" i="2" a="1"/>
  <c r="V69" i="2" s="1"/>
  <c r="N49" i="2"/>
  <c r="V49" i="2" a="1"/>
  <c r="V49" i="2" s="1"/>
  <c r="N29" i="2"/>
  <c r="V29" i="2" a="1"/>
  <c r="V29" i="2" s="1"/>
  <c r="N9" i="2"/>
  <c r="V9" i="2" a="1"/>
  <c r="V9" i="2" s="1"/>
  <c r="V278" i="2" a="1"/>
  <c r="V278" i="2" s="1"/>
  <c r="M301" i="2"/>
  <c r="U301" i="2" a="1"/>
  <c r="U301" i="2" s="1"/>
  <c r="M121" i="2"/>
  <c r="U121" i="2" a="1"/>
  <c r="U121" i="2" s="1"/>
  <c r="N268" i="2"/>
  <c r="Q268" i="2" s="1"/>
  <c r="R268" i="2" s="1"/>
  <c r="S268" i="2" s="1"/>
  <c r="V268" i="2" a="1"/>
  <c r="V268" i="2" s="1"/>
  <c r="N228" i="2"/>
  <c r="V228" i="2" a="1"/>
  <c r="V228" i="2" s="1"/>
  <c r="N208" i="2"/>
  <c r="V208" i="2" a="1"/>
  <c r="V208" i="2" s="1"/>
  <c r="N168" i="2"/>
  <c r="V168" i="2" a="1"/>
  <c r="V168" i="2" s="1"/>
  <c r="N148" i="2"/>
  <c r="V148" i="2" a="1"/>
  <c r="V148" i="2" s="1"/>
  <c r="N68" i="2"/>
  <c r="V68" i="2" a="1"/>
  <c r="V68" i="2" s="1"/>
  <c r="N48" i="2"/>
  <c r="V48" i="2" a="1"/>
  <c r="V48" i="2" s="1"/>
  <c r="U182" i="2" a="1"/>
  <c r="U182" i="2" s="1"/>
  <c r="V277" i="2" a="1"/>
  <c r="V277" i="2" s="1"/>
  <c r="V238" i="2" a="1"/>
  <c r="V238" i="2" s="1"/>
  <c r="U181" i="2" a="1"/>
  <c r="U181" i="2" s="1"/>
  <c r="U43" i="2" a="1"/>
  <c r="U43" i="2" s="1"/>
  <c r="U171" i="2" a="1"/>
  <c r="U171" i="2" s="1"/>
  <c r="V237" i="2" a="1"/>
  <c r="V237" i="2" s="1"/>
  <c r="N298" i="2"/>
  <c r="V298" i="2" a="1"/>
  <c r="V298" i="2" s="1"/>
  <c r="N258" i="2"/>
  <c r="Q258" i="2" s="1"/>
  <c r="R258" i="2" s="1"/>
  <c r="S258" i="2" s="1"/>
  <c r="V258" i="2" a="1"/>
  <c r="V258" i="2" s="1"/>
  <c r="N198" i="2"/>
  <c r="V198" i="2" a="1"/>
  <c r="V198" i="2" s="1"/>
  <c r="N118" i="2"/>
  <c r="V118" i="2" a="1"/>
  <c r="V118" i="2" s="1"/>
  <c r="N98" i="2"/>
  <c r="V98" i="2" a="1"/>
  <c r="V98" i="2" s="1"/>
  <c r="N18" i="2"/>
  <c r="V18" i="2" a="1"/>
  <c r="V18" i="2" s="1"/>
  <c r="N257" i="2"/>
  <c r="V257" i="2" a="1"/>
  <c r="V257" i="2" s="1"/>
  <c r="N217" i="2"/>
  <c r="V217" i="2" a="1"/>
  <c r="V217" i="2" s="1"/>
  <c r="N197" i="2"/>
  <c r="V197" i="2" a="1"/>
  <c r="V197" i="2" s="1"/>
  <c r="V130" i="2" a="1"/>
  <c r="V130" i="2" s="1"/>
  <c r="V10" i="2" a="1"/>
  <c r="V10" i="2" s="1"/>
  <c r="V30" i="2" a="1"/>
  <c r="V30" i="2" s="1"/>
  <c r="U103" i="2" a="1"/>
  <c r="U103" i="2" s="1"/>
  <c r="V230" i="2" a="1"/>
  <c r="V230" i="2" s="1"/>
  <c r="V190" i="2" a="1"/>
  <c r="V190" i="2" s="1"/>
  <c r="U83" i="2" a="1"/>
  <c r="U83" i="2" s="1"/>
  <c r="V90" i="2" a="1"/>
  <c r="V90" i="2" s="1"/>
  <c r="V188" i="2" a="1"/>
  <c r="V188" i="2" s="1"/>
  <c r="V88" i="2" a="1"/>
  <c r="V88" i="2" s="1"/>
  <c r="V137" i="2" a="1"/>
  <c r="V137" i="2" s="1"/>
  <c r="V37" i="2" a="1"/>
  <c r="V37" i="2" s="1"/>
  <c r="N295" i="2"/>
  <c r="V295" i="2" a="1"/>
  <c r="V295" i="2" s="1"/>
  <c r="N275" i="2"/>
  <c r="V275" i="2" a="1"/>
  <c r="V275" i="2" s="1"/>
  <c r="N255" i="2"/>
  <c r="V255" i="2" a="1"/>
  <c r="V255" i="2" s="1"/>
  <c r="N235" i="2"/>
  <c r="V235" i="2" a="1"/>
  <c r="V235" i="2" s="1"/>
  <c r="N215" i="2"/>
  <c r="V215" i="2" a="1"/>
  <c r="V215" i="2" s="1"/>
  <c r="N195" i="2"/>
  <c r="V195" i="2" a="1"/>
  <c r="V195" i="2" s="1"/>
  <c r="N175" i="2"/>
  <c r="V175" i="2" a="1"/>
  <c r="V175" i="2" s="1"/>
  <c r="N155" i="2"/>
  <c r="V155" i="2" a="1"/>
  <c r="V155" i="2" s="1"/>
  <c r="N135" i="2"/>
  <c r="V135" i="2" a="1"/>
  <c r="V135" i="2" s="1"/>
  <c r="N115" i="2"/>
  <c r="V115" i="2" a="1"/>
  <c r="V115" i="2" s="1"/>
  <c r="N95" i="2"/>
  <c r="V95" i="2" a="1"/>
  <c r="V95" i="2" s="1"/>
  <c r="N75" i="2"/>
  <c r="V75" i="2" a="1"/>
  <c r="V75" i="2" s="1"/>
  <c r="N55" i="2"/>
  <c r="V55" i="2" a="1"/>
  <c r="V55" i="2" s="1"/>
  <c r="N35" i="2"/>
  <c r="V35" i="2" a="1"/>
  <c r="V35" i="2" s="1"/>
  <c r="N15" i="2"/>
  <c r="V15" i="2" a="1"/>
  <c r="V15" i="2" s="1"/>
  <c r="V136" i="2" a="1"/>
  <c r="V136" i="2" s="1"/>
  <c r="V36" i="2" a="1"/>
  <c r="V36" i="2" s="1"/>
  <c r="V256" i="2" a="1"/>
  <c r="V256" i="2" s="1"/>
  <c r="V267" i="2" a="1"/>
  <c r="V267" i="2" s="1"/>
  <c r="V232" i="2" a="1"/>
  <c r="V232" i="2" s="1"/>
  <c r="V147" i="2" a="1"/>
  <c r="V147" i="2" s="1"/>
  <c r="V97" i="2" a="1"/>
  <c r="V97" i="2" s="1"/>
  <c r="V47" i="2" a="1"/>
  <c r="V47" i="2" s="1"/>
  <c r="V157" i="2" a="1"/>
  <c r="V157" i="2" s="1"/>
  <c r="V276" i="2" a="1"/>
  <c r="V276" i="2" s="1"/>
  <c r="V287" i="2" a="1"/>
  <c r="V287" i="2" s="1"/>
  <c r="V156" i="2" a="1"/>
  <c r="V156" i="2" s="1"/>
  <c r="V56" i="2" a="1"/>
  <c r="V56" i="2" s="1"/>
  <c r="N305" i="2"/>
  <c r="Q305" i="2" s="1"/>
  <c r="R305" i="2" s="1"/>
  <c r="S305" i="2" s="1"/>
  <c r="V305" i="2" a="1"/>
  <c r="V305" i="2" s="1"/>
  <c r="N285" i="2"/>
  <c r="Q285" i="2" s="1"/>
  <c r="R285" i="2" s="1"/>
  <c r="S285" i="2" s="1"/>
  <c r="V285" i="2" a="1"/>
  <c r="V285" i="2" s="1"/>
  <c r="N265" i="2"/>
  <c r="Q265" i="2" s="1"/>
  <c r="R265" i="2" s="1"/>
  <c r="S265" i="2" s="1"/>
  <c r="V265" i="2" a="1"/>
  <c r="V265" i="2" s="1"/>
  <c r="N245" i="2"/>
  <c r="Q245" i="2" s="1"/>
  <c r="R245" i="2" s="1"/>
  <c r="S245" i="2" s="1"/>
  <c r="V245" i="2" a="1"/>
  <c r="V245" i="2" s="1"/>
  <c r="N225" i="2"/>
  <c r="Q225" i="2" s="1"/>
  <c r="R225" i="2" s="1"/>
  <c r="S225" i="2" s="1"/>
  <c r="V225" i="2" a="1"/>
  <c r="V225" i="2" s="1"/>
  <c r="N205" i="2"/>
  <c r="Q205" i="2" s="1"/>
  <c r="R205" i="2" s="1"/>
  <c r="S205" i="2" s="1"/>
  <c r="V205" i="2" a="1"/>
  <c r="V205" i="2" s="1"/>
  <c r="N185" i="2"/>
  <c r="Q185" i="2" s="1"/>
  <c r="R185" i="2" s="1"/>
  <c r="S185" i="2" s="1"/>
  <c r="V185" i="2" a="1"/>
  <c r="V185" i="2" s="1"/>
  <c r="N165" i="2"/>
  <c r="Q165" i="2" s="1"/>
  <c r="R165" i="2" s="1"/>
  <c r="S165" i="2" s="1"/>
  <c r="V165" i="2" a="1"/>
  <c r="V165" i="2" s="1"/>
  <c r="N145" i="2"/>
  <c r="Q145" i="2" s="1"/>
  <c r="R145" i="2" s="1"/>
  <c r="S145" i="2" s="1"/>
  <c r="V145" i="2" a="1"/>
  <c r="V145" i="2" s="1"/>
  <c r="N125" i="2"/>
  <c r="Q125" i="2" s="1"/>
  <c r="R125" i="2" s="1"/>
  <c r="S125" i="2" s="1"/>
  <c r="V125" i="2" a="1"/>
  <c r="V125" i="2" s="1"/>
  <c r="N105" i="2"/>
  <c r="Q105" i="2" s="1"/>
  <c r="R105" i="2" s="1"/>
  <c r="S105" i="2" s="1"/>
  <c r="V105" i="2" a="1"/>
  <c r="V105" i="2" s="1"/>
  <c r="N85" i="2"/>
  <c r="Q85" i="2" s="1"/>
  <c r="R85" i="2" s="1"/>
  <c r="S85" i="2" s="1"/>
  <c r="V85" i="2" a="1"/>
  <c r="V85" i="2" s="1"/>
  <c r="N65" i="2"/>
  <c r="Q65" i="2" s="1"/>
  <c r="R65" i="2" s="1"/>
  <c r="S65" i="2" s="1"/>
  <c r="V65" i="2" a="1"/>
  <c r="V65" i="2" s="1"/>
  <c r="N45" i="2"/>
  <c r="Q45" i="2" s="1"/>
  <c r="R45" i="2" s="1"/>
  <c r="S45" i="2" s="1"/>
  <c r="V45" i="2" a="1"/>
  <c r="V45" i="2" s="1"/>
  <c r="N25" i="2"/>
  <c r="Q25" i="2" s="1"/>
  <c r="R25" i="2" s="1"/>
  <c r="S25" i="2" s="1"/>
  <c r="V25" i="2" a="1"/>
  <c r="V25" i="2" s="1"/>
  <c r="N5" i="2"/>
  <c r="Q5" i="2" s="1"/>
  <c r="R5" i="2" s="1"/>
  <c r="S5" i="2" s="1"/>
  <c r="V5" i="2" a="1"/>
  <c r="V5" i="2" s="1"/>
  <c r="U205" i="2" a="1"/>
  <c r="U205" i="2" s="1"/>
  <c r="V216" i="2" a="1"/>
  <c r="V216" i="2" s="1"/>
  <c r="U71" i="2" a="1"/>
  <c r="U71" i="2" s="1"/>
  <c r="U170" i="2" a="1"/>
  <c r="U170" i="2" s="1"/>
  <c r="U250" i="2" a="1"/>
  <c r="U250" i="2" s="1"/>
  <c r="U30" i="2" a="1"/>
  <c r="U30" i="2" s="1"/>
  <c r="U282" i="2" a="1"/>
  <c r="U282" i="2" s="1"/>
  <c r="U111" i="2" a="1"/>
  <c r="U111" i="2" s="1"/>
  <c r="U281" i="2" a="1"/>
  <c r="U281" i="2" s="1"/>
  <c r="U245" i="2" a="1"/>
  <c r="U245" i="2" s="1"/>
  <c r="U26" i="2" a="1"/>
  <c r="U26" i="2" s="1"/>
  <c r="U106" i="2" a="1"/>
  <c r="U106" i="2" s="1"/>
  <c r="U25" i="2" a="1"/>
  <c r="U25" i="2" s="1"/>
  <c r="U266" i="2" a="1"/>
  <c r="U266" i="2" s="1"/>
  <c r="U243" i="2" a="1"/>
  <c r="U243" i="2" s="1"/>
  <c r="U202" i="2" a="1"/>
  <c r="U202" i="2" s="1"/>
  <c r="U63" i="2" a="1"/>
  <c r="U63" i="2" s="1"/>
  <c r="U251" i="2" a="1"/>
  <c r="U251" i="2" s="1"/>
  <c r="U70" i="2" a="1"/>
  <c r="U70" i="2" s="1"/>
  <c r="U113" i="2" a="1"/>
  <c r="U113" i="2" s="1"/>
  <c r="U265" i="2" a="1"/>
  <c r="U265" i="2" s="1"/>
  <c r="U242" i="2" a="1"/>
  <c r="U242" i="2" s="1"/>
  <c r="U191" i="2" a="1"/>
  <c r="U191" i="2" s="1"/>
  <c r="U233" i="2" a="1"/>
  <c r="U233" i="2" s="1"/>
  <c r="U231" i="2" a="1"/>
  <c r="U231" i="2" s="1"/>
  <c r="U142" i="2" a="1"/>
  <c r="U142" i="2" s="1"/>
  <c r="U102" i="2" a="1"/>
  <c r="U102" i="2" s="1"/>
  <c r="U22" i="2" a="1"/>
  <c r="U22" i="2" s="1"/>
  <c r="U262" i="2" a="1"/>
  <c r="U262" i="2" s="1"/>
  <c r="U185" i="2" a="1"/>
  <c r="U185" i="2" s="1"/>
  <c r="U131" i="2" a="1"/>
  <c r="U131" i="2" s="1"/>
  <c r="U85" i="2" a="1"/>
  <c r="U85" i="2" s="1"/>
  <c r="U50" i="2" a="1"/>
  <c r="U50" i="2" s="1"/>
  <c r="U255" i="2" a="1"/>
  <c r="U255" i="2" s="1"/>
  <c r="U254" i="2" a="1"/>
  <c r="U254" i="2" s="1"/>
  <c r="U253" i="2" a="1"/>
  <c r="U253" i="2" s="1"/>
  <c r="U162" i="2" a="1"/>
  <c r="U162" i="2" s="1"/>
  <c r="U62" i="2" a="1"/>
  <c r="U62" i="2" s="1"/>
  <c r="U241" i="2" a="1"/>
  <c r="U241" i="2" s="1"/>
  <c r="U186" i="2" a="1"/>
  <c r="U186" i="2" s="1"/>
  <c r="U54" i="2" a="1"/>
  <c r="U54" i="2" s="1"/>
  <c r="U51" i="2" a="1"/>
  <c r="U51" i="2" s="1"/>
  <c r="U258" i="2" a="1"/>
  <c r="U258" i="2" s="1"/>
  <c r="U230" i="2" a="1"/>
  <c r="U230" i="2" s="1"/>
  <c r="U183" i="2" a="1"/>
  <c r="U183" i="2" s="1"/>
  <c r="U84" i="2" a="1"/>
  <c r="U84" i="2" s="1"/>
  <c r="V4" i="2" a="1"/>
  <c r="V4" i="2" s="1"/>
  <c r="U300" i="2" a="1"/>
  <c r="U300" i="2" s="1"/>
  <c r="U280" i="2" a="1"/>
  <c r="U280" i="2" s="1"/>
  <c r="U296" i="2" a="1"/>
  <c r="U296" i="2" s="1"/>
  <c r="U278" i="2" a="1"/>
  <c r="U278" i="2" s="1"/>
  <c r="U196" i="2" a="1"/>
  <c r="U196" i="2" s="1"/>
  <c r="U295" i="2" a="1"/>
  <c r="U295" i="2" s="1"/>
  <c r="U271" i="2" a="1"/>
  <c r="U271" i="2" s="1"/>
  <c r="U310" i="2" a="1"/>
  <c r="U310" i="2" s="1"/>
  <c r="U291" i="2" a="1"/>
  <c r="U291" i="2" s="1"/>
  <c r="U153" i="2" a="1"/>
  <c r="U153" i="2" s="1"/>
  <c r="U20" i="2" a="1"/>
  <c r="U20" i="2" s="1"/>
  <c r="U60" i="2" a="1"/>
  <c r="U60" i="2" s="1"/>
  <c r="U100" i="2" a="1"/>
  <c r="U100" i="2" s="1"/>
  <c r="U306" i="2" a="1"/>
  <c r="U306" i="2" s="1"/>
  <c r="U290" i="2" a="1"/>
  <c r="U290" i="2" s="1"/>
  <c r="U211" i="2" a="1"/>
  <c r="U211" i="2" s="1"/>
  <c r="U91" i="2" a="1"/>
  <c r="U91" i="2" s="1"/>
  <c r="U150" i="2" a="1"/>
  <c r="U150" i="2" s="1"/>
  <c r="U10" i="2" a="1"/>
  <c r="U10" i="2" s="1"/>
  <c r="U305" i="2" a="1"/>
  <c r="U305" i="2" s="1"/>
  <c r="U210" i="2" a="1"/>
  <c r="U210" i="2" s="1"/>
  <c r="U90" i="2" a="1"/>
  <c r="U90" i="2" s="1"/>
  <c r="U34" i="2" a="1"/>
  <c r="U34" i="2" s="1"/>
  <c r="U6" i="2" a="1"/>
  <c r="U6" i="2" s="1"/>
  <c r="U303" i="2" a="1"/>
  <c r="U303" i="2" s="1"/>
  <c r="U285" i="2" a="1"/>
  <c r="U285" i="2" s="1"/>
  <c r="U240" i="2" a="1"/>
  <c r="U240" i="2" s="1"/>
  <c r="U206" i="2" a="1"/>
  <c r="U206" i="2" s="1"/>
  <c r="U114" i="2" a="1"/>
  <c r="U114" i="2" s="1"/>
  <c r="U86" i="2" a="1"/>
  <c r="U86" i="2" s="1"/>
  <c r="U61" i="2" a="1"/>
  <c r="U61" i="2" s="1"/>
  <c r="U33" i="2" a="1"/>
  <c r="U33" i="2" s="1"/>
  <c r="U298" i="2" a="1"/>
  <c r="U298" i="2" s="1"/>
  <c r="U136" i="2" a="1"/>
  <c r="U136" i="2" s="1"/>
  <c r="U274" i="2" a="1"/>
  <c r="U274" i="2" s="1"/>
  <c r="U80" i="2" a="1"/>
  <c r="U80" i="2" s="1"/>
  <c r="U273" i="2" a="1"/>
  <c r="U273" i="2" s="1"/>
  <c r="U294" i="2" a="1"/>
  <c r="U294" i="2" s="1"/>
  <c r="U293" i="2" a="1"/>
  <c r="U293" i="2" s="1"/>
  <c r="U94" i="2" a="1"/>
  <c r="U94" i="2" s="1"/>
  <c r="U213" i="2" a="1"/>
  <c r="U213" i="2" s="1"/>
  <c r="U151" i="2" a="1"/>
  <c r="U151" i="2" s="1"/>
  <c r="U93" i="2" a="1"/>
  <c r="U93" i="2" s="1"/>
  <c r="U11" i="2" a="1"/>
  <c r="U11" i="2" s="1"/>
  <c r="U40" i="2" a="1"/>
  <c r="U40" i="2" s="1"/>
  <c r="U286" i="2" a="1"/>
  <c r="U286" i="2" s="1"/>
  <c r="U180" i="2" a="1"/>
  <c r="U180" i="2" s="1"/>
  <c r="U146" i="2" a="1"/>
  <c r="U146" i="2" s="1"/>
  <c r="U120" i="2" a="1"/>
  <c r="U120" i="2" s="1"/>
  <c r="U283" i="2" a="1"/>
  <c r="U283" i="2" s="1"/>
  <c r="U260" i="2" a="1"/>
  <c r="U260" i="2" s="1"/>
  <c r="U238" i="2" a="1"/>
  <c r="U238" i="2" s="1"/>
  <c r="U173" i="2" a="1"/>
  <c r="U173" i="2" s="1"/>
  <c r="U145" i="2" a="1"/>
  <c r="U145" i="2" s="1"/>
  <c r="U31" i="2" a="1"/>
  <c r="U31" i="2" s="1"/>
  <c r="U5" i="2" a="1"/>
  <c r="U5" i="2" s="1"/>
  <c r="M309" i="2"/>
  <c r="U309" i="2" a="1"/>
  <c r="U309" i="2" s="1"/>
  <c r="M289" i="2"/>
  <c r="U289" i="2" a="1"/>
  <c r="U289" i="2" s="1"/>
  <c r="M269" i="2"/>
  <c r="U269" i="2" a="1"/>
  <c r="U269" i="2" s="1"/>
  <c r="M249" i="2"/>
  <c r="U249" i="2" a="1"/>
  <c r="U249" i="2" s="1"/>
  <c r="M209" i="2"/>
  <c r="U209" i="2" a="1"/>
  <c r="U209" i="2" s="1"/>
  <c r="M229" i="2"/>
  <c r="U229" i="2" a="1"/>
  <c r="U229" i="2" s="1"/>
  <c r="M189" i="2"/>
  <c r="U189" i="2" a="1"/>
  <c r="U189" i="2" s="1"/>
  <c r="M169" i="2"/>
  <c r="U169" i="2" a="1"/>
  <c r="U169" i="2" s="1"/>
  <c r="M129" i="2"/>
  <c r="U129" i="2" a="1"/>
  <c r="U129" i="2" s="1"/>
  <c r="M109" i="2"/>
  <c r="U109" i="2" a="1"/>
  <c r="U109" i="2" s="1"/>
  <c r="M89" i="2"/>
  <c r="U89" i="2" a="1"/>
  <c r="U89" i="2" s="1"/>
  <c r="M49" i="2"/>
  <c r="U49" i="2" a="1"/>
  <c r="U49" i="2" s="1"/>
  <c r="M29" i="2"/>
  <c r="U29" i="2" a="1"/>
  <c r="U29" i="2" s="1"/>
  <c r="M9" i="2"/>
  <c r="U9" i="2" a="1"/>
  <c r="U9" i="2" s="1"/>
  <c r="M228" i="2"/>
  <c r="U228" i="2" a="1"/>
  <c r="U228" i="2" s="1"/>
  <c r="M188" i="2"/>
  <c r="U188" i="2" a="1"/>
  <c r="U188" i="2" s="1"/>
  <c r="M168" i="2"/>
  <c r="U168" i="2" a="1"/>
  <c r="U168" i="2" s="1"/>
  <c r="M128" i="2"/>
  <c r="U128" i="2" a="1"/>
  <c r="U128" i="2" s="1"/>
  <c r="M108" i="2"/>
  <c r="Q108" i="2" s="1"/>
  <c r="R108" i="2" s="1"/>
  <c r="S108" i="2" s="1"/>
  <c r="U108" i="2" a="1"/>
  <c r="U108" i="2" s="1"/>
  <c r="M88" i="2"/>
  <c r="U88" i="2" a="1"/>
  <c r="U88" i="2" s="1"/>
  <c r="M48" i="2"/>
  <c r="U48" i="2" a="1"/>
  <c r="U48" i="2" s="1"/>
  <c r="M28" i="2"/>
  <c r="U28" i="2" a="1"/>
  <c r="U28" i="2" s="1"/>
  <c r="M8" i="2"/>
  <c r="U8" i="2" a="1"/>
  <c r="U8" i="2" s="1"/>
  <c r="U268" i="2" a="1"/>
  <c r="U268" i="2" s="1"/>
  <c r="M307" i="2"/>
  <c r="Q307" i="2" s="1"/>
  <c r="R307" i="2" s="1"/>
  <c r="S307" i="2" s="1"/>
  <c r="U307" i="2" a="1"/>
  <c r="U307" i="2" s="1"/>
  <c r="M287" i="2"/>
  <c r="Q287" i="2" s="1"/>
  <c r="R287" i="2" s="1"/>
  <c r="S287" i="2" s="1"/>
  <c r="U287" i="2" a="1"/>
  <c r="U287" i="2" s="1"/>
  <c r="M267" i="2"/>
  <c r="Q267" i="2" s="1"/>
  <c r="R267" i="2" s="1"/>
  <c r="S267" i="2" s="1"/>
  <c r="U267" i="2" a="1"/>
  <c r="U267" i="2" s="1"/>
  <c r="M227" i="2"/>
  <c r="U227" i="2" a="1"/>
  <c r="U227" i="2" s="1"/>
  <c r="M207" i="2"/>
  <c r="Q207" i="2" s="1"/>
  <c r="R207" i="2" s="1"/>
  <c r="S207" i="2" s="1"/>
  <c r="U207" i="2" a="1"/>
  <c r="U207" i="2" s="1"/>
  <c r="M187" i="2"/>
  <c r="Q187" i="2" s="1"/>
  <c r="R187" i="2" s="1"/>
  <c r="S187" i="2" s="1"/>
  <c r="U187" i="2" a="1"/>
  <c r="U187" i="2" s="1"/>
  <c r="M147" i="2"/>
  <c r="U147" i="2" a="1"/>
  <c r="U147" i="2" s="1"/>
  <c r="M127" i="2"/>
  <c r="U127" i="2" a="1"/>
  <c r="U127" i="2" s="1"/>
  <c r="M107" i="2"/>
  <c r="U107" i="2" a="1"/>
  <c r="U107" i="2" s="1"/>
  <c r="M87" i="2"/>
  <c r="U87" i="2" a="1"/>
  <c r="U87" i="2" s="1"/>
  <c r="M47" i="2"/>
  <c r="U47" i="2" a="1"/>
  <c r="U47" i="2" s="1"/>
  <c r="M27" i="2"/>
  <c r="U27" i="2" a="1"/>
  <c r="U27" i="2" s="1"/>
  <c r="M7" i="2"/>
  <c r="U7" i="2" a="1"/>
  <c r="U7" i="2" s="1"/>
  <c r="U308" i="2" a="1"/>
  <c r="U308" i="2" s="1"/>
  <c r="U195" i="2" a="1"/>
  <c r="U195" i="2" s="1"/>
  <c r="U76" i="2" a="1"/>
  <c r="U76" i="2" s="1"/>
  <c r="U135" i="2" a="1"/>
  <c r="U135" i="2" s="1"/>
  <c r="U16" i="2" a="1"/>
  <c r="U16" i="2" s="1"/>
  <c r="U194" i="2" a="1"/>
  <c r="U194" i="2" s="1"/>
  <c r="U75" i="2" a="1"/>
  <c r="U75" i="2" s="1"/>
  <c r="U193" i="2" a="1"/>
  <c r="U193" i="2" s="1"/>
  <c r="U44" i="2" a="1"/>
  <c r="U44" i="2" s="1"/>
  <c r="U133" i="2" a="1"/>
  <c r="U133" i="2" s="1"/>
  <c r="U14" i="2" a="1"/>
  <c r="U14" i="2" s="1"/>
  <c r="U276" i="2" a="1"/>
  <c r="U276" i="2" s="1"/>
  <c r="M279" i="2"/>
  <c r="U279" i="2" a="1"/>
  <c r="U279" i="2" s="1"/>
  <c r="M239" i="2"/>
  <c r="U239" i="2" a="1"/>
  <c r="U239" i="2" s="1"/>
  <c r="M199" i="2"/>
  <c r="U199" i="2" a="1"/>
  <c r="U199" i="2" s="1"/>
  <c r="M159" i="2"/>
  <c r="U159" i="2" a="1"/>
  <c r="U159" i="2" s="1"/>
  <c r="M99" i="2"/>
  <c r="U99" i="2" a="1"/>
  <c r="U99" i="2" s="1"/>
  <c r="U248" i="2" a="1"/>
  <c r="U248" i="2" s="1"/>
  <c r="U175" i="2" a="1"/>
  <c r="U175" i="2" s="1"/>
  <c r="U161" i="2" a="1"/>
  <c r="U161" i="2" s="1"/>
  <c r="U56" i="2" a="1"/>
  <c r="U56" i="2" s="1"/>
  <c r="U13" i="2" a="1"/>
  <c r="U13" i="2" s="1"/>
  <c r="M218" i="2"/>
  <c r="U218" i="2" a="1"/>
  <c r="U218" i="2" s="1"/>
  <c r="M198" i="2"/>
  <c r="U198" i="2" a="1"/>
  <c r="U198" i="2" s="1"/>
  <c r="M178" i="2"/>
  <c r="U178" i="2" a="1"/>
  <c r="U178" i="2" s="1"/>
  <c r="M158" i="2"/>
  <c r="U158" i="2" a="1"/>
  <c r="U158" i="2" s="1"/>
  <c r="M138" i="2"/>
  <c r="U138" i="2" a="1"/>
  <c r="U138" i="2" s="1"/>
  <c r="M118" i="2"/>
  <c r="U118" i="2" a="1"/>
  <c r="U118" i="2" s="1"/>
  <c r="M98" i="2"/>
  <c r="U98" i="2" a="1"/>
  <c r="U98" i="2" s="1"/>
  <c r="M78" i="2"/>
  <c r="U78" i="2" a="1"/>
  <c r="U78" i="2" s="1"/>
  <c r="M58" i="2"/>
  <c r="U58" i="2" a="1"/>
  <c r="U58" i="2" s="1"/>
  <c r="M38" i="2"/>
  <c r="U38" i="2" a="1"/>
  <c r="U38" i="2" s="1"/>
  <c r="M18" i="2"/>
  <c r="U18" i="2" a="1"/>
  <c r="U18" i="2" s="1"/>
  <c r="U275" i="2" a="1"/>
  <c r="U275" i="2" s="1"/>
  <c r="U234" i="2" a="1"/>
  <c r="U234" i="2" s="1"/>
  <c r="U220" i="2" a="1"/>
  <c r="U220" i="2" s="1"/>
  <c r="U204" i="2" a="1"/>
  <c r="U204" i="2" s="1"/>
  <c r="U190" i="2" a="1"/>
  <c r="U190" i="2" s="1"/>
  <c r="U115" i="2" a="1"/>
  <c r="U115" i="2" s="1"/>
  <c r="U101" i="2" a="1"/>
  <c r="U101" i="2" s="1"/>
  <c r="U164" i="2" a="1"/>
  <c r="U164" i="2" s="1"/>
  <c r="U134" i="2" a="1"/>
  <c r="U134" i="2" s="1"/>
  <c r="U104" i="2" a="1"/>
  <c r="U104" i="2" s="1"/>
  <c r="U15" i="2" a="1"/>
  <c r="U15" i="2" s="1"/>
  <c r="U264" i="2" a="1"/>
  <c r="U264" i="2" s="1"/>
  <c r="U236" i="2" a="1"/>
  <c r="U236" i="2" s="1"/>
  <c r="U74" i="2" a="1"/>
  <c r="U74" i="2" s="1"/>
  <c r="U176" i="2" a="1"/>
  <c r="U176" i="2" s="1"/>
  <c r="U304" i="2" a="1"/>
  <c r="U304" i="2" s="1"/>
  <c r="U235" i="2" a="1"/>
  <c r="U235" i="2" s="1"/>
  <c r="U221" i="2" a="1"/>
  <c r="U221" i="2" s="1"/>
  <c r="U116" i="2" a="1"/>
  <c r="U116" i="2" s="1"/>
  <c r="U73" i="2" a="1"/>
  <c r="U73" i="2" s="1"/>
  <c r="M299" i="2"/>
  <c r="U299" i="2" a="1"/>
  <c r="U299" i="2" s="1"/>
  <c r="M259" i="2"/>
  <c r="U259" i="2" a="1"/>
  <c r="U259" i="2" s="1"/>
  <c r="M219" i="2"/>
  <c r="U219" i="2" a="1"/>
  <c r="U219" i="2" s="1"/>
  <c r="M179" i="2"/>
  <c r="U179" i="2" a="1"/>
  <c r="U179" i="2" s="1"/>
  <c r="M139" i="2"/>
  <c r="U139" i="2" a="1"/>
  <c r="U139" i="2" s="1"/>
  <c r="M119" i="2"/>
  <c r="U119" i="2" a="1"/>
  <c r="U119" i="2" s="1"/>
  <c r="M79" i="2"/>
  <c r="U79" i="2" a="1"/>
  <c r="U79" i="2" s="1"/>
  <c r="M59" i="2"/>
  <c r="U59" i="2" a="1"/>
  <c r="U59" i="2" s="1"/>
  <c r="M39" i="2"/>
  <c r="U39" i="2" a="1"/>
  <c r="U39" i="2" s="1"/>
  <c r="M19" i="2"/>
  <c r="U19" i="2" a="1"/>
  <c r="U19" i="2" s="1"/>
  <c r="M297" i="2"/>
  <c r="U297" i="2" a="1"/>
  <c r="U297" i="2" s="1"/>
  <c r="M277" i="2"/>
  <c r="Q277" i="2" s="1"/>
  <c r="R277" i="2" s="1"/>
  <c r="S277" i="2" s="1"/>
  <c r="U277" i="2" a="1"/>
  <c r="U277" i="2" s="1"/>
  <c r="M257" i="2"/>
  <c r="U257" i="2" a="1"/>
  <c r="U257" i="2" s="1"/>
  <c r="M237" i="2"/>
  <c r="Q237" i="2" s="1"/>
  <c r="R237" i="2" s="1"/>
  <c r="S237" i="2" s="1"/>
  <c r="U237" i="2" a="1"/>
  <c r="U237" i="2" s="1"/>
  <c r="M217" i="2"/>
  <c r="U217" i="2" a="1"/>
  <c r="U217" i="2" s="1"/>
  <c r="M197" i="2"/>
  <c r="U197" i="2" a="1"/>
  <c r="U197" i="2" s="1"/>
  <c r="M177" i="2"/>
  <c r="U177" i="2" a="1"/>
  <c r="U177" i="2" s="1"/>
  <c r="M157" i="2"/>
  <c r="Q157" i="2" s="1"/>
  <c r="R157" i="2" s="1"/>
  <c r="S157" i="2" s="1"/>
  <c r="U157" i="2" a="1"/>
  <c r="U157" i="2" s="1"/>
  <c r="M137" i="2"/>
  <c r="Q137" i="2" s="1"/>
  <c r="R137" i="2" s="1"/>
  <c r="S137" i="2" s="1"/>
  <c r="U137" i="2" a="1"/>
  <c r="U137" i="2" s="1"/>
  <c r="M117" i="2"/>
  <c r="Q117" i="2" s="1"/>
  <c r="R117" i="2" s="1"/>
  <c r="S117" i="2" s="1"/>
  <c r="U117" i="2" a="1"/>
  <c r="U117" i="2" s="1"/>
  <c r="M97" i="2"/>
  <c r="Q97" i="2" s="1"/>
  <c r="R97" i="2" s="1"/>
  <c r="S97" i="2" s="1"/>
  <c r="U97" i="2" a="1"/>
  <c r="U97" i="2" s="1"/>
  <c r="M77" i="2"/>
  <c r="Q77" i="2" s="1"/>
  <c r="R77" i="2" s="1"/>
  <c r="S77" i="2" s="1"/>
  <c r="U77" i="2" a="1"/>
  <c r="U77" i="2" s="1"/>
  <c r="M57" i="2"/>
  <c r="U57" i="2" a="1"/>
  <c r="U57" i="2" s="1"/>
  <c r="M37" i="2"/>
  <c r="Q37" i="2" s="1"/>
  <c r="R37" i="2" s="1"/>
  <c r="S37" i="2" s="1"/>
  <c r="U37" i="2" a="1"/>
  <c r="U37" i="2" s="1"/>
  <c r="M17" i="2"/>
  <c r="Q17" i="2" s="1"/>
  <c r="R17" i="2" s="1"/>
  <c r="S17" i="2" s="1"/>
  <c r="U17" i="2" a="1"/>
  <c r="U17" i="2" s="1"/>
  <c r="U288" i="2" a="1"/>
  <c r="U288" i="2" s="1"/>
  <c r="U261" i="2" a="1"/>
  <c r="U261" i="2" s="1"/>
  <c r="U174" i="2" a="1"/>
  <c r="U174" i="2" s="1"/>
  <c r="U160" i="2" a="1"/>
  <c r="U160" i="2" s="1"/>
  <c r="U144" i="2" a="1"/>
  <c r="U144" i="2" s="1"/>
  <c r="U130" i="2" a="1"/>
  <c r="U130" i="2" s="1"/>
  <c r="U55" i="2" a="1"/>
  <c r="U55" i="2" s="1"/>
  <c r="U41" i="2" a="1"/>
  <c r="U41" i="2" s="1"/>
  <c r="M149" i="2"/>
  <c r="U149" i="2" a="1"/>
  <c r="U149" i="2" s="1"/>
  <c r="M69" i="2"/>
  <c r="U69" i="2" a="1"/>
  <c r="U69" i="2" s="1"/>
  <c r="M208" i="2"/>
  <c r="U208" i="2" a="1"/>
  <c r="U208" i="2" s="1"/>
  <c r="M148" i="2"/>
  <c r="U148" i="2" a="1"/>
  <c r="U148" i="2" s="1"/>
  <c r="M68" i="2"/>
  <c r="U68" i="2" a="1"/>
  <c r="U68" i="2" s="1"/>
  <c r="M247" i="2"/>
  <c r="U247" i="2" a="1"/>
  <c r="U247" i="2" s="1"/>
  <c r="M167" i="2"/>
  <c r="U167" i="2" a="1"/>
  <c r="U167" i="2" s="1"/>
  <c r="M67" i="2"/>
  <c r="U67" i="2" a="1"/>
  <c r="U67" i="2" s="1"/>
  <c r="U216" i="2" a="1"/>
  <c r="U216" i="2" s="1"/>
  <c r="U156" i="2" a="1"/>
  <c r="U156" i="2" s="1"/>
  <c r="U244" i="2" a="1"/>
  <c r="U244" i="2" s="1"/>
  <c r="U215" i="2" a="1"/>
  <c r="U215" i="2" s="1"/>
  <c r="U96" i="2" a="1"/>
  <c r="U96" i="2" s="1"/>
  <c r="U53" i="2" a="1"/>
  <c r="U53" i="2" s="1"/>
  <c r="M292" i="2"/>
  <c r="U292" i="2" a="1"/>
  <c r="U292" i="2" s="1"/>
  <c r="M272" i="2"/>
  <c r="U272" i="2" a="1"/>
  <c r="U272" i="2" s="1"/>
  <c r="M252" i="2"/>
  <c r="U252" i="2" a="1"/>
  <c r="U252" i="2" s="1"/>
  <c r="M232" i="2"/>
  <c r="U232" i="2" a="1"/>
  <c r="U232" i="2" s="1"/>
  <c r="M212" i="2"/>
  <c r="U212" i="2" a="1"/>
  <c r="U212" i="2" s="1"/>
  <c r="M192" i="2"/>
  <c r="U192" i="2" a="1"/>
  <c r="U192" i="2" s="1"/>
  <c r="M172" i="2"/>
  <c r="U172" i="2" a="1"/>
  <c r="U172" i="2" s="1"/>
  <c r="M152" i="2"/>
  <c r="U152" i="2" a="1"/>
  <c r="U152" i="2" s="1"/>
  <c r="M132" i="2"/>
  <c r="U132" i="2" a="1"/>
  <c r="U132" i="2" s="1"/>
  <c r="M112" i="2"/>
  <c r="Q112" i="2" s="1"/>
  <c r="R112" i="2" s="1"/>
  <c r="S112" i="2" s="1"/>
  <c r="U112" i="2" a="1"/>
  <c r="U112" i="2" s="1"/>
  <c r="M92" i="2"/>
  <c r="U92" i="2" a="1"/>
  <c r="U92" i="2" s="1"/>
  <c r="M72" i="2"/>
  <c r="U72" i="2" a="1"/>
  <c r="U72" i="2" s="1"/>
  <c r="M52" i="2"/>
  <c r="U52" i="2" a="1"/>
  <c r="U52" i="2" s="1"/>
  <c r="M32" i="2"/>
  <c r="U32" i="2" a="1"/>
  <c r="U32" i="2" s="1"/>
  <c r="M12" i="2"/>
  <c r="U12" i="2" a="1"/>
  <c r="U12" i="2" s="1"/>
  <c r="U155" i="2" a="1"/>
  <c r="U155" i="2" s="1"/>
  <c r="U141" i="2" a="1"/>
  <c r="U141" i="2" s="1"/>
  <c r="U36" i="2" a="1"/>
  <c r="U36" i="2" s="1"/>
  <c r="U284" i="2" a="1"/>
  <c r="U284" i="2" s="1"/>
  <c r="U256" i="2" a="1"/>
  <c r="U256" i="2" s="1"/>
  <c r="U214" i="2" a="1"/>
  <c r="U214" i="2" s="1"/>
  <c r="U200" i="2" a="1"/>
  <c r="U200" i="2" s="1"/>
  <c r="U184" i="2" a="1"/>
  <c r="U184" i="2" s="1"/>
  <c r="U95" i="2" a="1"/>
  <c r="U95" i="2" s="1"/>
  <c r="U81" i="2" a="1"/>
  <c r="U81" i="2" s="1"/>
  <c r="U270" i="2" a="1"/>
  <c r="U270" i="2" s="1"/>
  <c r="U154" i="2" a="1"/>
  <c r="U154" i="2" s="1"/>
  <c r="U140" i="2" a="1"/>
  <c r="U140" i="2" s="1"/>
  <c r="U124" i="2" a="1"/>
  <c r="U124" i="2" s="1"/>
  <c r="U110" i="2" a="1"/>
  <c r="U110" i="2" s="1"/>
  <c r="U35" i="2" a="1"/>
  <c r="U35" i="2" s="1"/>
  <c r="U21" i="2" a="1"/>
  <c r="U21" i="2" s="1"/>
  <c r="U4" i="2" a="1"/>
  <c r="U4" i="2" s="1"/>
  <c r="Q310" i="2"/>
  <c r="R310" i="2" s="1"/>
  <c r="S310" i="2" s="1"/>
  <c r="Q290" i="2"/>
  <c r="R290" i="2" s="1"/>
  <c r="S290" i="2" s="1"/>
  <c r="Q250" i="2"/>
  <c r="R250" i="2" s="1"/>
  <c r="S250" i="2" s="1"/>
  <c r="Q230" i="2"/>
  <c r="R230" i="2" s="1"/>
  <c r="S230" i="2" s="1"/>
  <c r="Q190" i="2"/>
  <c r="R190" i="2" s="1"/>
  <c r="S190" i="2" s="1"/>
  <c r="Q130" i="2"/>
  <c r="R130" i="2" s="1"/>
  <c r="S130" i="2" s="1"/>
  <c r="Q110" i="2"/>
  <c r="R110" i="2" s="1"/>
  <c r="S110" i="2" s="1"/>
  <c r="Q90" i="2"/>
  <c r="R90" i="2" s="1"/>
  <c r="S90" i="2" s="1"/>
  <c r="Q30" i="2"/>
  <c r="R30" i="2" s="1"/>
  <c r="S30" i="2" s="1"/>
  <c r="Q10" i="2"/>
  <c r="R10" i="2" s="1"/>
  <c r="S10" i="2" s="1"/>
  <c r="Q104" i="2"/>
  <c r="R104" i="2" s="1"/>
  <c r="S104" i="2" s="1"/>
  <c r="Q308" i="2"/>
  <c r="R308" i="2" s="1"/>
  <c r="S308" i="2" s="1"/>
  <c r="Q283" i="2"/>
  <c r="R283" i="2" s="1"/>
  <c r="S283" i="2" s="1"/>
  <c r="Q74" i="2"/>
  <c r="R74" i="2" s="1"/>
  <c r="S74" i="2" s="1"/>
  <c r="Q286" i="2"/>
  <c r="R286" i="2" s="1"/>
  <c r="S286" i="2" s="1"/>
  <c r="Q246" i="2"/>
  <c r="R246" i="2" s="1"/>
  <c r="S246" i="2" s="1"/>
  <c r="Q206" i="2"/>
  <c r="R206" i="2" s="1"/>
  <c r="S206" i="2" s="1"/>
  <c r="Q186" i="2"/>
  <c r="R186" i="2" s="1"/>
  <c r="S186" i="2" s="1"/>
  <c r="Q146" i="2"/>
  <c r="R146" i="2" s="1"/>
  <c r="S146" i="2" s="1"/>
  <c r="Q106" i="2"/>
  <c r="R106" i="2" s="1"/>
  <c r="S106" i="2" s="1"/>
  <c r="Q66" i="2"/>
  <c r="R66" i="2" s="1"/>
  <c r="S66" i="2" s="1"/>
  <c r="Q26" i="2"/>
  <c r="R26" i="2" s="1"/>
  <c r="S26" i="2" s="1"/>
  <c r="Q133" i="2"/>
  <c r="R133" i="2" s="1"/>
  <c r="S133" i="2" s="1"/>
  <c r="Q53" i="2"/>
  <c r="R53" i="2" s="1"/>
  <c r="S53" i="2" s="1"/>
  <c r="Q33" i="2"/>
  <c r="R33" i="2" s="1"/>
  <c r="S33" i="2" s="1"/>
  <c r="Q271" i="2"/>
  <c r="R271" i="2" s="1"/>
  <c r="S271" i="2" s="1"/>
  <c r="Q251" i="2"/>
  <c r="R251" i="2" s="1"/>
  <c r="S251" i="2" s="1"/>
  <c r="Q306" i="2"/>
  <c r="R306" i="2" s="1"/>
  <c r="S306" i="2" s="1"/>
  <c r="Q266" i="2"/>
  <c r="R266" i="2" s="1"/>
  <c r="S266" i="2" s="1"/>
  <c r="Q226" i="2"/>
  <c r="R226" i="2" s="1"/>
  <c r="S226" i="2" s="1"/>
  <c r="Q166" i="2"/>
  <c r="R166" i="2" s="1"/>
  <c r="S166" i="2" s="1"/>
  <c r="Q126" i="2"/>
  <c r="R126" i="2" s="1"/>
  <c r="S126" i="2" s="1"/>
  <c r="Q86" i="2"/>
  <c r="R86" i="2" s="1"/>
  <c r="S86" i="2" s="1"/>
  <c r="Q46" i="2"/>
  <c r="R46" i="2" s="1"/>
  <c r="S46" i="2" s="1"/>
  <c r="Q6" i="2"/>
  <c r="R6" i="2" s="1"/>
  <c r="S6" i="2" s="1"/>
  <c r="Q233" i="2"/>
  <c r="R233" i="2" s="1"/>
  <c r="S233" i="2" s="1"/>
  <c r="Q13" i="2"/>
  <c r="R13" i="2" s="1"/>
  <c r="S13" i="2" s="1"/>
  <c r="Q4" i="2"/>
  <c r="R4" i="2" s="1"/>
  <c r="S4" i="2" s="1"/>
  <c r="T308" i="2" l="1"/>
  <c r="T97" i="2"/>
  <c r="T96" i="2"/>
  <c r="T104" i="2"/>
  <c r="T273" i="2"/>
  <c r="T73" i="2"/>
  <c r="T10" i="2"/>
  <c r="T112" i="2"/>
  <c r="T123" i="2"/>
  <c r="T113" i="2"/>
  <c r="T30" i="2"/>
  <c r="T165" i="2"/>
  <c r="T150" i="2"/>
  <c r="T264" i="2"/>
  <c r="T214" i="2"/>
  <c r="T306" i="2"/>
  <c r="T251" i="2"/>
  <c r="T170" i="2"/>
  <c r="T202" i="2"/>
  <c r="T191" i="2"/>
  <c r="T130" i="2"/>
  <c r="T42" i="2"/>
  <c r="T33" i="2"/>
  <c r="T207" i="2"/>
  <c r="T205" i="2"/>
  <c r="T24" i="2"/>
  <c r="T14" i="2"/>
  <c r="T230" i="2"/>
  <c r="T243" i="2"/>
  <c r="T176" i="2"/>
  <c r="T133" i="2"/>
  <c r="T25" i="2"/>
  <c r="T270" i="2"/>
  <c r="T40" i="2"/>
  <c r="T54" i="2"/>
  <c r="T238" i="2"/>
  <c r="T26" i="2"/>
  <c r="T290" i="2"/>
  <c r="T44" i="2"/>
  <c r="T196" i="2"/>
  <c r="T261" i="2"/>
  <c r="T66" i="2"/>
  <c r="T310" i="2"/>
  <c r="T267" i="2"/>
  <c r="T45" i="2"/>
  <c r="T245" i="2"/>
  <c r="T268" i="2"/>
  <c r="T282" i="2"/>
  <c r="T84" i="2"/>
  <c r="T31" i="2"/>
  <c r="T291" i="2"/>
  <c r="T60" i="2"/>
  <c r="T106" i="2"/>
  <c r="T17" i="2"/>
  <c r="T122" i="2"/>
  <c r="T242" i="2"/>
  <c r="T184" i="2"/>
  <c r="T16" i="2"/>
  <c r="T216" i="2"/>
  <c r="T146" i="2"/>
  <c r="T287" i="2"/>
  <c r="T65" i="2"/>
  <c r="T265" i="2"/>
  <c r="T63" i="2"/>
  <c r="T124" i="2"/>
  <c r="T80" i="2"/>
  <c r="T114" i="2"/>
  <c r="T126" i="2"/>
  <c r="T220" i="2"/>
  <c r="T83" i="2"/>
  <c r="T296" i="2"/>
  <c r="T193" i="2"/>
  <c r="T166" i="2"/>
  <c r="T145" i="2"/>
  <c r="T70" i="2"/>
  <c r="T160" i="2"/>
  <c r="T274" i="2"/>
  <c r="T226" i="2"/>
  <c r="T117" i="2"/>
  <c r="T116" i="2"/>
  <c r="T134" i="2"/>
  <c r="T266" i="2"/>
  <c r="T162" i="2"/>
  <c r="T151" i="2"/>
  <c r="T180" i="2"/>
  <c r="T253" i="2"/>
  <c r="T90" i="2"/>
  <c r="T137" i="2"/>
  <c r="T300" i="2"/>
  <c r="T136" i="2"/>
  <c r="T194" i="2"/>
  <c r="T110" i="2"/>
  <c r="T187" i="2"/>
  <c r="T185" i="2"/>
  <c r="T280" i="2"/>
  <c r="T303" i="2"/>
  <c r="T284" i="2"/>
  <c r="T171" i="2"/>
  <c r="T293" i="2"/>
  <c r="T271" i="2"/>
  <c r="T157" i="2"/>
  <c r="T108" i="2"/>
  <c r="T41" i="2"/>
  <c r="T203" i="2"/>
  <c r="T156" i="2"/>
  <c r="T248" i="2"/>
  <c r="T254" i="2"/>
  <c r="T190" i="2"/>
  <c r="T5" i="2"/>
  <c r="T210" i="2"/>
  <c r="T53" i="2"/>
  <c r="T258" i="2"/>
  <c r="T61" i="2"/>
  <c r="T288" i="2"/>
  <c r="T250" i="2"/>
  <c r="T225" i="2"/>
  <c r="T231" i="2"/>
  <c r="T186" i="2"/>
  <c r="T37" i="2"/>
  <c r="T237" i="2"/>
  <c r="T244" i="2"/>
  <c r="T36" i="2"/>
  <c r="T236" i="2"/>
  <c r="T13" i="2"/>
  <c r="T206" i="2"/>
  <c r="T307" i="2"/>
  <c r="T85" i="2"/>
  <c r="T285" i="2"/>
  <c r="T22" i="2"/>
  <c r="T103" i="2"/>
  <c r="T144" i="2"/>
  <c r="T71" i="2"/>
  <c r="T278" i="2"/>
  <c r="T154" i="2"/>
  <c r="T233" i="2"/>
  <c r="T246" i="2"/>
  <c r="T181" i="2"/>
  <c r="T304" i="2"/>
  <c r="T56" i="2"/>
  <c r="T256" i="2"/>
  <c r="T153" i="2"/>
  <c r="T6" i="2"/>
  <c r="T286" i="2"/>
  <c r="T105" i="2"/>
  <c r="T305" i="2"/>
  <c r="T164" i="2"/>
  <c r="T34" i="2"/>
  <c r="T46" i="2"/>
  <c r="T74" i="2"/>
  <c r="T77" i="2"/>
  <c r="T277" i="2"/>
  <c r="T43" i="2"/>
  <c r="T76" i="2"/>
  <c r="T276" i="2"/>
  <c r="T173" i="2"/>
  <c r="T86" i="2"/>
  <c r="T283" i="2"/>
  <c r="T125" i="2"/>
  <c r="T50" i="2"/>
  <c r="T183" i="2"/>
  <c r="T204" i="2"/>
  <c r="T111" i="2"/>
  <c r="T234" i="2"/>
  <c r="Q223" i="2"/>
  <c r="R223" i="2" s="1"/>
  <c r="S223" i="2" s="1"/>
  <c r="Q211" i="2"/>
  <c r="R211" i="2" s="1"/>
  <c r="S211" i="2" s="1"/>
  <c r="Q140" i="2"/>
  <c r="R140" i="2" s="1"/>
  <c r="S140" i="2" s="1"/>
  <c r="Q215" i="2"/>
  <c r="R215" i="2" s="1"/>
  <c r="S215" i="2" s="1"/>
  <c r="Q115" i="2"/>
  <c r="R115" i="2" s="1"/>
  <c r="S115" i="2" s="1"/>
  <c r="Q39" i="2"/>
  <c r="R39" i="2" s="1"/>
  <c r="S39" i="2" s="1"/>
  <c r="Q58" i="2"/>
  <c r="R58" i="2" s="1"/>
  <c r="S58" i="2" s="1"/>
  <c r="Q120" i="2"/>
  <c r="R120" i="2" s="1"/>
  <c r="S120" i="2" s="1"/>
  <c r="Q38" i="2"/>
  <c r="R38" i="2" s="1"/>
  <c r="S38" i="2" s="1"/>
  <c r="Q62" i="2"/>
  <c r="R62" i="2" s="1"/>
  <c r="S62" i="2" s="1"/>
  <c r="Q91" i="2"/>
  <c r="R91" i="2" s="1"/>
  <c r="S91" i="2" s="1"/>
  <c r="Q174" i="2"/>
  <c r="R174" i="2" s="1"/>
  <c r="S174" i="2" s="1"/>
  <c r="Q72" i="2"/>
  <c r="R72" i="2" s="1"/>
  <c r="S72" i="2" s="1"/>
  <c r="Q75" i="2"/>
  <c r="R75" i="2" s="1"/>
  <c r="S75" i="2" s="1"/>
  <c r="Q275" i="2"/>
  <c r="R275" i="2" s="1"/>
  <c r="S275" i="2" s="1"/>
  <c r="Q94" i="2"/>
  <c r="R94" i="2" s="1"/>
  <c r="S94" i="2" s="1"/>
  <c r="Q12" i="2"/>
  <c r="R12" i="2" s="1"/>
  <c r="S12" i="2" s="1"/>
  <c r="Q247" i="2"/>
  <c r="R247" i="2" s="1"/>
  <c r="S247" i="2" s="1"/>
  <c r="Q95" i="2"/>
  <c r="R95" i="2" s="1"/>
  <c r="S95" i="2" s="1"/>
  <c r="Q221" i="2"/>
  <c r="R221" i="2" s="1"/>
  <c r="S221" i="2" s="1"/>
  <c r="Q51" i="2"/>
  <c r="R51" i="2" s="1"/>
  <c r="S51" i="2" s="1"/>
  <c r="Q141" i="2"/>
  <c r="R141" i="2" s="1"/>
  <c r="S141" i="2" s="1"/>
  <c r="Q224" i="2"/>
  <c r="R224" i="2" s="1"/>
  <c r="S224" i="2" s="1"/>
  <c r="Q52" i="2"/>
  <c r="R52" i="2" s="1"/>
  <c r="S52" i="2" s="1"/>
  <c r="Q257" i="2"/>
  <c r="R257" i="2" s="1"/>
  <c r="S257" i="2" s="1"/>
  <c r="Q240" i="2"/>
  <c r="R240" i="2" s="1"/>
  <c r="S240" i="2" s="1"/>
  <c r="Q294" i="2"/>
  <c r="R294" i="2" s="1"/>
  <c r="S294" i="2" s="1"/>
  <c r="Q167" i="2"/>
  <c r="R167" i="2" s="1"/>
  <c r="S167" i="2" s="1"/>
  <c r="Q298" i="2"/>
  <c r="R298" i="2" s="1"/>
  <c r="S298" i="2" s="1"/>
  <c r="Q7" i="2"/>
  <c r="R7" i="2" s="1"/>
  <c r="S7" i="2" s="1"/>
  <c r="Q8" i="2"/>
  <c r="R8" i="2" s="1"/>
  <c r="S8" i="2" s="1"/>
  <c r="Q213" i="2"/>
  <c r="R213" i="2" s="1"/>
  <c r="S213" i="2" s="1"/>
  <c r="Q59" i="2"/>
  <c r="R59" i="2" s="1"/>
  <c r="S59" i="2" s="1"/>
  <c r="Q81" i="2"/>
  <c r="R81" i="2" s="1"/>
  <c r="S81" i="2" s="1"/>
  <c r="Q241" i="2"/>
  <c r="R241" i="2" s="1"/>
  <c r="S241" i="2" s="1"/>
  <c r="Q100" i="2"/>
  <c r="R100" i="2" s="1"/>
  <c r="S100" i="2" s="1"/>
  <c r="Q295" i="2"/>
  <c r="R295" i="2" s="1"/>
  <c r="S295" i="2" s="1"/>
  <c r="Q218" i="2"/>
  <c r="R218" i="2" s="1"/>
  <c r="S218" i="2" s="1"/>
  <c r="Q281" i="2"/>
  <c r="R281" i="2" s="1"/>
  <c r="S281" i="2" s="1"/>
  <c r="Q161" i="2"/>
  <c r="R161" i="2" s="1"/>
  <c r="S161" i="2" s="1"/>
  <c r="Q93" i="2"/>
  <c r="R93" i="2" s="1"/>
  <c r="S93" i="2" s="1"/>
  <c r="Q57" i="2"/>
  <c r="R57" i="2" s="1"/>
  <c r="S57" i="2" s="1"/>
  <c r="Q158" i="2"/>
  <c r="R158" i="2" s="1"/>
  <c r="S158" i="2" s="1"/>
  <c r="Q9" i="2"/>
  <c r="R9" i="2" s="1"/>
  <c r="S9" i="2" s="1"/>
  <c r="Q55" i="2"/>
  <c r="R55" i="2" s="1"/>
  <c r="S55" i="2" s="1"/>
  <c r="Q255" i="2"/>
  <c r="R255" i="2" s="1"/>
  <c r="S255" i="2" s="1"/>
  <c r="Q195" i="2"/>
  <c r="R195" i="2" s="1"/>
  <c r="S195" i="2" s="1"/>
  <c r="Q272" i="2"/>
  <c r="R272" i="2" s="1"/>
  <c r="S272" i="2" s="1"/>
  <c r="Q29" i="2"/>
  <c r="R29" i="2" s="1"/>
  <c r="S29" i="2" s="1"/>
  <c r="Q132" i="2"/>
  <c r="R132" i="2" s="1"/>
  <c r="S132" i="2" s="1"/>
  <c r="Q135" i="2"/>
  <c r="R135" i="2" s="1"/>
  <c r="S135" i="2" s="1"/>
  <c r="Q21" i="2"/>
  <c r="R21" i="2" s="1"/>
  <c r="S21" i="2" s="1"/>
  <c r="Q99" i="2"/>
  <c r="R99" i="2" s="1"/>
  <c r="S99" i="2" s="1"/>
  <c r="Q227" i="2"/>
  <c r="R227" i="2" s="1"/>
  <c r="S227" i="2" s="1"/>
  <c r="Q101" i="2"/>
  <c r="R101" i="2" s="1"/>
  <c r="S101" i="2" s="1"/>
  <c r="Q262" i="2"/>
  <c r="R262" i="2" s="1"/>
  <c r="S262" i="2" s="1"/>
  <c r="Q11" i="2"/>
  <c r="R11" i="2" s="1"/>
  <c r="S11" i="2" s="1"/>
  <c r="Q192" i="2"/>
  <c r="R192" i="2" s="1"/>
  <c r="S192" i="2" s="1"/>
  <c r="Q182" i="2"/>
  <c r="R182" i="2" s="1"/>
  <c r="S182" i="2" s="1"/>
  <c r="Q212" i="2"/>
  <c r="R212" i="2" s="1"/>
  <c r="S212" i="2" s="1"/>
  <c r="Q188" i="2"/>
  <c r="R188" i="2" s="1"/>
  <c r="S188" i="2" s="1"/>
  <c r="Q229" i="2"/>
  <c r="R229" i="2" s="1"/>
  <c r="S229" i="2" s="1"/>
  <c r="Q15" i="2"/>
  <c r="R15" i="2" s="1"/>
  <c r="S15" i="2" s="1"/>
  <c r="Q27" i="2"/>
  <c r="R27" i="2" s="1"/>
  <c r="S27" i="2" s="1"/>
  <c r="Q143" i="2"/>
  <c r="R143" i="2" s="1"/>
  <c r="S143" i="2" s="1"/>
  <c r="Q32" i="2"/>
  <c r="R32" i="2" s="1"/>
  <c r="S32" i="2" s="1"/>
  <c r="Q232" i="2"/>
  <c r="R232" i="2" s="1"/>
  <c r="S232" i="2" s="1"/>
  <c r="Q179" i="2"/>
  <c r="R179" i="2" s="1"/>
  <c r="S179" i="2" s="1"/>
  <c r="Q138" i="2"/>
  <c r="R138" i="2" s="1"/>
  <c r="S138" i="2" s="1"/>
  <c r="Q209" i="2"/>
  <c r="R209" i="2" s="1"/>
  <c r="S209" i="2" s="1"/>
  <c r="Q35" i="2"/>
  <c r="R35" i="2" s="1"/>
  <c r="S35" i="2" s="1"/>
  <c r="Q235" i="2"/>
  <c r="R235" i="2" s="1"/>
  <c r="S235" i="2" s="1"/>
  <c r="Q47" i="2"/>
  <c r="R47" i="2" s="1"/>
  <c r="S47" i="2" s="1"/>
  <c r="Q20" i="2"/>
  <c r="R20" i="2" s="1"/>
  <c r="S20" i="2" s="1"/>
  <c r="Q252" i="2"/>
  <c r="R252" i="2" s="1"/>
  <c r="S252" i="2" s="1"/>
  <c r="Q87" i="2"/>
  <c r="R87" i="2" s="1"/>
  <c r="S87" i="2" s="1"/>
  <c r="Q178" i="2"/>
  <c r="R178" i="2" s="1"/>
  <c r="S178" i="2" s="1"/>
  <c r="Q201" i="2"/>
  <c r="R201" i="2" s="1"/>
  <c r="S201" i="2" s="1"/>
  <c r="Q107" i="2"/>
  <c r="R107" i="2" s="1"/>
  <c r="S107" i="2" s="1"/>
  <c r="Q102" i="2"/>
  <c r="R102" i="2" s="1"/>
  <c r="S102" i="2" s="1"/>
  <c r="Q92" i="2"/>
  <c r="R92" i="2" s="1"/>
  <c r="S92" i="2" s="1"/>
  <c r="Q292" i="2"/>
  <c r="R292" i="2" s="1"/>
  <c r="S292" i="2" s="1"/>
  <c r="Q297" i="2"/>
  <c r="R297" i="2" s="1"/>
  <c r="S297" i="2" s="1"/>
  <c r="Q28" i="2"/>
  <c r="R28" i="2" s="1"/>
  <c r="S28" i="2" s="1"/>
  <c r="Q127" i="2"/>
  <c r="R127" i="2" s="1"/>
  <c r="S127" i="2" s="1"/>
  <c r="Q200" i="2"/>
  <c r="R200" i="2" s="1"/>
  <c r="S200" i="2" s="1"/>
  <c r="Q142" i="2"/>
  <c r="R142" i="2" s="1"/>
  <c r="S142" i="2" s="1"/>
  <c r="Q131" i="2"/>
  <c r="R131" i="2" s="1"/>
  <c r="S131" i="2" s="1"/>
  <c r="Q260" i="2"/>
  <c r="R260" i="2" s="1"/>
  <c r="S260" i="2" s="1"/>
  <c r="Q147" i="2"/>
  <c r="R147" i="2" s="1"/>
  <c r="S147" i="2" s="1"/>
  <c r="Q88" i="2"/>
  <c r="R88" i="2" s="1"/>
  <c r="S88" i="2" s="1"/>
  <c r="Q109" i="2"/>
  <c r="R109" i="2" s="1"/>
  <c r="S109" i="2" s="1"/>
  <c r="Q152" i="2"/>
  <c r="R152" i="2" s="1"/>
  <c r="S152" i="2" s="1"/>
  <c r="Q129" i="2"/>
  <c r="R129" i="2" s="1"/>
  <c r="S129" i="2" s="1"/>
  <c r="Q155" i="2"/>
  <c r="R155" i="2" s="1"/>
  <c r="S155" i="2" s="1"/>
  <c r="Q172" i="2"/>
  <c r="R172" i="2" s="1"/>
  <c r="S172" i="2" s="1"/>
  <c r="Q67" i="2"/>
  <c r="R67" i="2" s="1"/>
  <c r="S67" i="2" s="1"/>
  <c r="Q177" i="2"/>
  <c r="R177" i="2" s="1"/>
  <c r="S177" i="2" s="1"/>
  <c r="Q79" i="2"/>
  <c r="R79" i="2" s="1"/>
  <c r="S79" i="2" s="1"/>
  <c r="Q78" i="2"/>
  <c r="R78" i="2" s="1"/>
  <c r="S78" i="2" s="1"/>
  <c r="Q128" i="2"/>
  <c r="R128" i="2" s="1"/>
  <c r="S128" i="2" s="1"/>
  <c r="Q175" i="2"/>
  <c r="R175" i="2" s="1"/>
  <c r="S175" i="2" s="1"/>
  <c r="Q199" i="2"/>
  <c r="R199" i="2" s="1"/>
  <c r="S199" i="2" s="1"/>
  <c r="Q121" i="2"/>
  <c r="R121" i="2" s="1"/>
  <c r="S121" i="2" s="1"/>
  <c r="Q64" i="2"/>
  <c r="R64" i="2" s="1"/>
  <c r="S64" i="2" s="1"/>
  <c r="Q68" i="2"/>
  <c r="R68" i="2" s="1"/>
  <c r="S68" i="2" s="1"/>
  <c r="Q197" i="2"/>
  <c r="R197" i="2" s="1"/>
  <c r="S197" i="2" s="1"/>
  <c r="Q239" i="2"/>
  <c r="R239" i="2" s="1"/>
  <c r="S239" i="2" s="1"/>
  <c r="Q301" i="2"/>
  <c r="R301" i="2" s="1"/>
  <c r="S301" i="2" s="1"/>
  <c r="Q148" i="2"/>
  <c r="R148" i="2" s="1"/>
  <c r="S148" i="2" s="1"/>
  <c r="Q249" i="2"/>
  <c r="R249" i="2" s="1"/>
  <c r="S249" i="2" s="1"/>
  <c r="Q263" i="2"/>
  <c r="R263" i="2" s="1"/>
  <c r="S263" i="2" s="1"/>
  <c r="Q49" i="2"/>
  <c r="R49" i="2" s="1"/>
  <c r="S49" i="2" s="1"/>
  <c r="Q302" i="2"/>
  <c r="R302" i="2" s="1"/>
  <c r="S302" i="2" s="1"/>
  <c r="Q19" i="2"/>
  <c r="R19" i="2" s="1"/>
  <c r="S19" i="2" s="1"/>
  <c r="Q163" i="2"/>
  <c r="R163" i="2" s="1"/>
  <c r="S163" i="2" s="1"/>
  <c r="Q222" i="2"/>
  <c r="R222" i="2" s="1"/>
  <c r="S222" i="2" s="1"/>
  <c r="Q169" i="2"/>
  <c r="R169" i="2" s="1"/>
  <c r="S169" i="2" s="1"/>
  <c r="Q228" i="2"/>
  <c r="R228" i="2" s="1"/>
  <c r="S228" i="2" s="1"/>
  <c r="Q119" i="2"/>
  <c r="R119" i="2" s="1"/>
  <c r="S119" i="2" s="1"/>
  <c r="Q98" i="2"/>
  <c r="R98" i="2" s="1"/>
  <c r="S98" i="2" s="1"/>
  <c r="Q168" i="2"/>
  <c r="R168" i="2" s="1"/>
  <c r="S168" i="2" s="1"/>
  <c r="Q189" i="2"/>
  <c r="R189" i="2" s="1"/>
  <c r="S189" i="2" s="1"/>
  <c r="Q82" i="2"/>
  <c r="R82" i="2" s="1"/>
  <c r="S82" i="2" s="1"/>
  <c r="Q159" i="2"/>
  <c r="R159" i="2" s="1"/>
  <c r="S159" i="2" s="1"/>
  <c r="Q23" i="2"/>
  <c r="R23" i="2" s="1"/>
  <c r="S23" i="2" s="1"/>
  <c r="Q217" i="2"/>
  <c r="R217" i="2" s="1"/>
  <c r="S217" i="2" s="1"/>
  <c r="Q139" i="2"/>
  <c r="R139" i="2" s="1"/>
  <c r="S139" i="2" s="1"/>
  <c r="Q219" i="2"/>
  <c r="R219" i="2" s="1"/>
  <c r="S219" i="2" s="1"/>
  <c r="Q279" i="2"/>
  <c r="R279" i="2" s="1"/>
  <c r="S279" i="2" s="1"/>
  <c r="Q208" i="2"/>
  <c r="R208" i="2" s="1"/>
  <c r="S208" i="2" s="1"/>
  <c r="Q259" i="2"/>
  <c r="R259" i="2" s="1"/>
  <c r="S259" i="2" s="1"/>
  <c r="Q269" i="2"/>
  <c r="R269" i="2" s="1"/>
  <c r="S269" i="2" s="1"/>
  <c r="Q69" i="2"/>
  <c r="R69" i="2" s="1"/>
  <c r="S69" i="2" s="1"/>
  <c r="Q299" i="2"/>
  <c r="R299" i="2" s="1"/>
  <c r="S299" i="2" s="1"/>
  <c r="Q198" i="2"/>
  <c r="R198" i="2" s="1"/>
  <c r="S198" i="2" s="1"/>
  <c r="Q289" i="2"/>
  <c r="R289" i="2" s="1"/>
  <c r="S289" i="2" s="1"/>
  <c r="Q149" i="2"/>
  <c r="R149" i="2" s="1"/>
  <c r="S149" i="2" s="1"/>
  <c r="Q18" i="2"/>
  <c r="R18" i="2" s="1"/>
  <c r="S18" i="2" s="1"/>
  <c r="Q48" i="2"/>
  <c r="R48" i="2" s="1"/>
  <c r="S48" i="2" s="1"/>
  <c r="Q89" i="2"/>
  <c r="R89" i="2" s="1"/>
  <c r="S89" i="2" s="1"/>
  <c r="Q309" i="2"/>
  <c r="R309" i="2" s="1"/>
  <c r="S309" i="2" s="1"/>
  <c r="Q118" i="2"/>
  <c r="R118" i="2" s="1"/>
  <c r="S118" i="2" s="1"/>
  <c r="AE5" i="3" l="1"/>
  <c r="T69" i="2"/>
  <c r="T20" i="2"/>
  <c r="T81" i="2"/>
  <c r="T269" i="2"/>
  <c r="T152" i="2"/>
  <c r="T59" i="2"/>
  <c r="T263" i="2"/>
  <c r="T235" i="2"/>
  <c r="T174" i="2"/>
  <c r="T208" i="2"/>
  <c r="T35" i="2"/>
  <c r="T91" i="2"/>
  <c r="T279" i="2"/>
  <c r="T209" i="2"/>
  <c r="T219" i="2"/>
  <c r="T260" i="2"/>
  <c r="T298" i="2"/>
  <c r="T131" i="2"/>
  <c r="T167" i="2"/>
  <c r="T197" i="2"/>
  <c r="T232" i="2"/>
  <c r="T294" i="2"/>
  <c r="T23" i="2"/>
  <c r="T32" i="2"/>
  <c r="T39" i="2"/>
  <c r="T159" i="2"/>
  <c r="T143" i="2"/>
  <c r="T257" i="2"/>
  <c r="T82" i="2"/>
  <c r="T27" i="2"/>
  <c r="T52" i="2"/>
  <c r="T118" i="2"/>
  <c r="T189" i="2"/>
  <c r="T199" i="2"/>
  <c r="T297" i="2"/>
  <c r="T15" i="2"/>
  <c r="T158" i="2"/>
  <c r="T224" i="2"/>
  <c r="T140" i="2"/>
  <c r="T309" i="2"/>
  <c r="T168" i="2"/>
  <c r="T175" i="2"/>
  <c r="T292" i="2"/>
  <c r="T229" i="2"/>
  <c r="T57" i="2"/>
  <c r="T141" i="2"/>
  <c r="T211" i="2"/>
  <c r="T89" i="2"/>
  <c r="T98" i="2"/>
  <c r="T128" i="2"/>
  <c r="T92" i="2"/>
  <c r="T188" i="2"/>
  <c r="T93" i="2"/>
  <c r="T51" i="2"/>
  <c r="T223" i="2"/>
  <c r="T302" i="2"/>
  <c r="T129" i="2"/>
  <c r="T227" i="2"/>
  <c r="T75" i="2"/>
  <c r="T49" i="2"/>
  <c r="T47" i="2"/>
  <c r="T99" i="2"/>
  <c r="T72" i="2"/>
  <c r="T259" i="2"/>
  <c r="T109" i="2"/>
  <c r="T21" i="2"/>
  <c r="T213" i="2"/>
  <c r="T249" i="2"/>
  <c r="T88" i="2"/>
  <c r="T135" i="2"/>
  <c r="T8" i="2"/>
  <c r="T148" i="2"/>
  <c r="T147" i="2"/>
  <c r="T132" i="2"/>
  <c r="T62" i="2"/>
  <c r="T301" i="2"/>
  <c r="T138" i="2"/>
  <c r="T29" i="2"/>
  <c r="T38" i="2"/>
  <c r="T139" i="2"/>
  <c r="T239" i="2"/>
  <c r="T179" i="2"/>
  <c r="T272" i="2"/>
  <c r="T120" i="2"/>
  <c r="T217" i="2"/>
  <c r="T142" i="2"/>
  <c r="T195" i="2"/>
  <c r="T58" i="2"/>
  <c r="T68" i="2"/>
  <c r="T200" i="2"/>
  <c r="T255" i="2"/>
  <c r="T240" i="2"/>
  <c r="T64" i="2"/>
  <c r="T127" i="2"/>
  <c r="T55" i="2"/>
  <c r="T115" i="2"/>
  <c r="T121" i="2"/>
  <c r="T28" i="2"/>
  <c r="T9" i="2"/>
  <c r="T215" i="2"/>
  <c r="T48" i="2"/>
  <c r="T119" i="2"/>
  <c r="T78" i="2"/>
  <c r="T102" i="2"/>
  <c r="T212" i="2"/>
  <c r="T161" i="2"/>
  <c r="T221" i="2"/>
  <c r="T18" i="2"/>
  <c r="T228" i="2"/>
  <c r="T79" i="2"/>
  <c r="T107" i="2"/>
  <c r="T182" i="2"/>
  <c r="T281" i="2"/>
  <c r="T95" i="2"/>
  <c r="T149" i="2"/>
  <c r="T169" i="2"/>
  <c r="T177" i="2"/>
  <c r="T201" i="2"/>
  <c r="T192" i="2"/>
  <c r="T218" i="2"/>
  <c r="T247" i="2"/>
  <c r="T289" i="2"/>
  <c r="T222" i="2"/>
  <c r="T67" i="2"/>
  <c r="T178" i="2"/>
  <c r="T11" i="2"/>
  <c r="T295" i="2"/>
  <c r="T12" i="2"/>
  <c r="T198" i="2"/>
  <c r="T163" i="2"/>
  <c r="T172" i="2"/>
  <c r="T87" i="2"/>
  <c r="T262" i="2"/>
  <c r="T100" i="2"/>
  <c r="T94" i="2"/>
  <c r="T299" i="2"/>
  <c r="T19" i="2"/>
  <c r="T155" i="2"/>
  <c r="T252" i="2"/>
  <c r="T101" i="2"/>
  <c r="T241" i="2"/>
  <c r="T275" i="2"/>
  <c r="T4" i="2"/>
  <c r="T7" i="2" l="1"/>
  <c r="AE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<sst xmlns="http://schemas.openxmlformats.org/spreadsheetml/2006/main" count="117" uniqueCount="82">
  <si>
    <t>LOAN SCORING CONFIGURATION</t>
  </si>
  <si>
    <t>Age Scoring</t>
  </si>
  <si>
    <t>Age_Min</t>
  </si>
  <si>
    <t>Age_Points</t>
  </si>
  <si>
    <t>Income Scoring</t>
  </si>
  <si>
    <t>Income_Min</t>
  </si>
  <si>
    <t>Income_Points</t>
  </si>
  <si>
    <t>Credit Score Scoring</t>
  </si>
  <si>
    <t>Credit_Min</t>
  </si>
  <si>
    <t>Credit_Points</t>
  </si>
  <si>
    <t>Debt-to-Income Scoring</t>
  </si>
  <si>
    <t>DTI_Min</t>
  </si>
  <si>
    <t>DTI_Points</t>
  </si>
  <si>
    <t>Employment Years Scoring</t>
  </si>
  <si>
    <t>Emp_Min</t>
  </si>
  <si>
    <t>Points</t>
  </si>
  <si>
    <t>Previous Default</t>
  </si>
  <si>
    <t>PrevDefault</t>
  </si>
  <si>
    <t>Default_Points</t>
  </si>
  <si>
    <t>Yes</t>
  </si>
  <si>
    <t>No</t>
  </si>
  <si>
    <t>Risk Level Table</t>
  </si>
  <si>
    <t>Score_Min</t>
  </si>
  <si>
    <t>Risk_Level</t>
  </si>
  <si>
    <t>High</t>
  </si>
  <si>
    <t>Medium</t>
  </si>
  <si>
    <t>Low</t>
  </si>
  <si>
    <t>Weights</t>
  </si>
  <si>
    <t>Factor</t>
  </si>
  <si>
    <t>Weight</t>
  </si>
  <si>
    <t>Age</t>
  </si>
  <si>
    <t>Income</t>
  </si>
  <si>
    <t>Credit</t>
  </si>
  <si>
    <t>DTI</t>
  </si>
  <si>
    <t>Employment</t>
  </si>
  <si>
    <t>Default</t>
  </si>
  <si>
    <t>APPLICANTS</t>
  </si>
  <si>
    <t>Applicant_ID</t>
  </si>
  <si>
    <t>Loan_Amount</t>
  </si>
  <si>
    <t>Loan_Term</t>
  </si>
  <si>
    <t>Employment_Years</t>
  </si>
  <si>
    <t>Credit_Score</t>
  </si>
  <si>
    <t>Debt_to_Income</t>
  </si>
  <si>
    <t>Previous_Default</t>
  </si>
  <si>
    <t>Employment_Points</t>
  </si>
  <si>
    <t>Weighed Total</t>
  </si>
  <si>
    <t>Risk Level</t>
  </si>
  <si>
    <t>Decision</t>
  </si>
  <si>
    <t>Row Labels</t>
  </si>
  <si>
    <t>Grand Total</t>
  </si>
  <si>
    <t>Count of Applicant_ID</t>
  </si>
  <si>
    <t>Average of Calculation</t>
  </si>
  <si>
    <t>Rejected</t>
  </si>
  <si>
    <t>Approved</t>
  </si>
  <si>
    <t>Average of Credit_Score</t>
  </si>
  <si>
    <t>Approved/Rejected</t>
  </si>
  <si>
    <t>Credit_Band</t>
  </si>
  <si>
    <t>DTI_Band</t>
  </si>
  <si>
    <t>Income_Band</t>
  </si>
  <si>
    <t>Average of Approved/Rejected</t>
  </si>
  <si>
    <t>&lt;600</t>
  </si>
  <si>
    <t>600–679</t>
  </si>
  <si>
    <t>680–699</t>
  </si>
  <si>
    <t>700–739</t>
  </si>
  <si>
    <t>740–799</t>
  </si>
  <si>
    <t>800+</t>
  </si>
  <si>
    <t>&lt;25%</t>
  </si>
  <si>
    <t>25–40%</t>
  </si>
  <si>
    <t>40%+</t>
  </si>
  <si>
    <t>&lt;40k</t>
  </si>
  <si>
    <t>120k+</t>
  </si>
  <si>
    <t>40–79k</t>
  </si>
  <si>
    <t>80–119k</t>
  </si>
  <si>
    <t>VISUAL STATISTICS ON LOAN APPLICATIONS</t>
  </si>
  <si>
    <t>Produced by: Markuss Saule</t>
  </si>
  <si>
    <t>total app</t>
  </si>
  <si>
    <t>overall</t>
  </si>
  <si>
    <t>avg credit</t>
  </si>
  <si>
    <t>def. history</t>
  </si>
  <si>
    <t>weight changes</t>
  </si>
  <si>
    <t>credit</t>
  </si>
  <si>
    <t>dti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</si>
</sst>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0.0%"/>
  </numFmts>
  <fonts count="13" x14ac:knownFonts="1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5"/>
      <color theme="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3"/>
      <color theme="1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11"/>
      <color theme="0" tint="-4.9989318521683403E-2"/>
      <name val="Aptos Narrow"/>
      <family val="2"/>
      <scheme val="minor"/>
    </font>
    <font>
      <b/>
      <sz val="18"/>
      <color theme="0" tint="-4.9989318521683403E-2"/>
      <name val="Aptos Narrow"/>
      <family val="2"/>
      <scheme val="minor"/>
    </font>
    <font>
      <b/>
      <sz val="15"/>
      <color theme="0" tint="-4.9989318521683403E-2"/>
      <name val="Aptos Narrow"/>
      <family val="2"/>
      <scheme val="minor"/>
    </font>
    <font>
      <sz val="13"/>
      <color theme="0" tint="-4.9989318521683403E-2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9.9978637043366805E-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2F4F6F"/>
      </left>
      <right/>
      <top style="medium">
        <color rgb="FF2F4F6F"/>
      </top>
      <bottom/>
      <diagonal/>
    </border>
    <border>
      <left/>
      <right/>
      <top style="medium">
        <color rgb="FF2F4F6F"/>
      </top>
      <bottom/>
      <diagonal/>
    </border>
    <border>
      <left/>
      <right style="medium">
        <color rgb="FF2F4F6F"/>
      </right>
      <top style="medium">
        <color rgb="FF2F4F6F"/>
      </top>
      <bottom/>
      <diagonal/>
    </border>
    <border>
      <left style="medium">
        <color rgb="FF2F4F6F"/>
      </left>
      <right/>
      <top/>
      <bottom/>
      <diagonal/>
    </border>
    <border>
      <left/>
      <right style="medium">
        <color rgb="FF2F4F6F"/>
      </right>
      <top/>
      <bottom/>
      <diagonal/>
    </border>
    <border>
      <left style="medium">
        <color rgb="FF2F4F6F"/>
      </left>
      <right/>
      <top/>
      <bottom style="medium">
        <color rgb="FF2F4F6F"/>
      </bottom>
      <diagonal/>
    </border>
    <border>
      <left/>
      <right/>
      <top/>
      <bottom style="medium">
        <color rgb="FF2F4F6F"/>
      </bottom>
      <diagonal/>
    </border>
    <border>
      <left/>
      <right style="medium">
        <color rgb="FF2F4F6F"/>
      </right>
      <top/>
      <bottom style="medium">
        <color rgb="FF2F4F6F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9" fontId="7" fillId="0" borderId="0" applyFont="0" applyFill="0" applyBorder="0" applyAlignment="0" applyProtection="0"/>
  </cellStyleXfs>
  <cellXfs count="56">
    <xf numFmtId="0" fontId="0" fillId="0" borderId="0" xfId="0"/>
    <xf numFmtId="0" fontId="3" fillId="2" borderId="1" xfId="1" applyFont="1" applyFill="1" applyAlignment="1">
      <alignment horizontal="centerContinuous" vertical="center"/>
    </xf>
    <xf numFmtId="0" fontId="2" fillId="2" borderId="1" xfId="1" applyFont="1" applyFill="1" applyAlignment="1">
      <alignment horizontal="centerContinuous"/>
    </xf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164" fontId="5" fillId="0" borderId="5" xfId="0" applyNumberFormat="1" applyFont="1" applyBorder="1"/>
    <xf numFmtId="164" fontId="5" fillId="0" borderId="7" xfId="0" applyNumberFormat="1" applyFont="1" applyBorder="1"/>
    <xf numFmtId="0" fontId="5" fillId="0" borderId="2" xfId="0" applyFont="1" applyBorder="1"/>
    <xf numFmtId="0" fontId="5" fillId="0" borderId="13" xfId="0" applyFont="1" applyBorder="1"/>
    <xf numFmtId="164" fontId="5" fillId="0" borderId="2" xfId="0" applyNumberFormat="1" applyFont="1" applyBorder="1"/>
    <xf numFmtId="10" fontId="5" fillId="0" borderId="2" xfId="2" applyNumberFormat="1" applyFont="1" applyBorder="1"/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 indent="1"/>
    </xf>
    <xf numFmtId="0" fontId="8" fillId="0" borderId="0" xfId="0" applyFont="1"/>
    <xf numFmtId="0" fontId="0" fillId="2" borderId="0" xfId="0" applyFill="1"/>
    <xf numFmtId="1" fontId="0" fillId="0" borderId="0" xfId="0" applyNumberFormat="1"/>
    <xf numFmtId="0" fontId="0" fillId="3" borderId="0" xfId="0" applyFill="1"/>
    <xf numFmtId="0" fontId="0" fillId="3" borderId="0" xfId="0" applyFill="1" applyAlignment="1">
      <alignment wrapText="1"/>
    </xf>
    <xf numFmtId="0" fontId="9" fillId="3" borderId="0" xfId="0" applyFont="1" applyFill="1" applyAlignment="1">
      <alignment horizontal="centerContinuous"/>
    </xf>
    <xf numFmtId="0" fontId="9" fillId="3" borderId="0" xfId="0" applyFont="1" applyFill="1"/>
    <xf numFmtId="0" fontId="9" fillId="3" borderId="0" xfId="0" applyFont="1" applyFill="1" applyAlignment="1">
      <alignment wrapText="1"/>
    </xf>
    <xf numFmtId="0" fontId="10" fillId="3" borderId="0" xfId="1" applyFont="1" applyFill="1" applyBorder="1" applyAlignment="1">
      <alignment horizontal="centerContinuous" vertical="center"/>
    </xf>
    <xf numFmtId="0" fontId="11" fillId="3" borderId="0" xfId="1" applyFont="1" applyFill="1" applyBorder="1" applyAlignment="1">
      <alignment horizontal="centerContinuous" wrapText="1"/>
    </xf>
    <xf numFmtId="0" fontId="11" fillId="3" borderId="0" xfId="1" applyFont="1" applyFill="1" applyBorder="1" applyAlignment="1">
      <alignment horizontal="centerContinuous"/>
    </xf>
    <xf numFmtId="0" fontId="9" fillId="3" borderId="0" xfId="0" applyFont="1" applyFill="1" applyAlignment="1">
      <alignment horizontal="centerContinuous" wrapText="1"/>
    </xf>
    <xf numFmtId="10" fontId="0" fillId="3" borderId="0" xfId="2" applyNumberFormat="1" applyFont="1" applyFill="1"/>
    <xf numFmtId="1" fontId="0" fillId="3" borderId="0" xfId="0" applyNumberFormat="1" applyFill="1"/>
    <xf numFmtId="165" fontId="0" fillId="3" borderId="0" xfId="2" applyNumberFormat="1" applyFont="1" applyFill="1"/>
    <xf numFmtId="0" fontId="0" fillId="0" borderId="0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4" fillId="2" borderId="11" xfId="0" applyFont="1" applyFill="1" applyBorder="1" applyAlignment="1">
      <alignment horizontal="centerContinuous" vertical="center"/>
    </xf>
    <xf numFmtId="0" fontId="4" fillId="2" borderId="12" xfId="0" applyFont="1" applyFill="1" applyBorder="1" applyAlignment="1">
      <alignment horizontal="centerContinuous" vertical="center"/>
    </xf>
    <xf numFmtId="0" fontId="4" fillId="2" borderId="9" xfId="0" applyFont="1" applyFill="1" applyBorder="1" applyAlignment="1">
      <alignment horizontal="centerContinuous" vertical="center"/>
    </xf>
    <xf numFmtId="0" fontId="4" fillId="2" borderId="10" xfId="0" applyFont="1" applyFill="1" applyBorder="1" applyAlignment="1">
      <alignment horizontal="centerContinuous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3" fillId="4" borderId="1" xfId="1" applyFont="1" applyFill="1" applyAlignment="1">
      <alignment horizontal="centerContinuous" vertical="center"/>
    </xf>
    <xf numFmtId="0" fontId="2" fillId="4" borderId="1" xfId="1" applyFont="1" applyFill="1" applyAlignment="1">
      <alignment horizontal="centerContinuous"/>
    </xf>
    <xf numFmtId="0" fontId="0" fillId="4" borderId="0" xfId="0" applyFill="1" applyAlignment="1">
      <alignment horizontal="centerContinuous"/>
    </xf>
  </cellXfs>
  <cellStyles count="3">
    <cellStyle name="Heading 1" xfId="1" builtinId="16"/>
    <cellStyle name="Normal" xfId="0" builtinId="0"/>
    <cellStyle name="Percent" xfId="2" builtinId="5"/>
  </cellStyles>
  <dxfs count="88">
    <dxf>
      <fill>
        <patternFill>
          <bgColor theme="6" tint="0.79998168889431442"/>
        </patternFill>
      </fill>
    </dxf>
    <dxf>
      <fill>
        <patternFill>
          <bgColor rgb="FFFF7C80"/>
        </patternFill>
      </fill>
    </dxf>
    <dxf>
      <fill>
        <patternFill>
          <bgColor theme="6" tint="0.79998168889431442"/>
        </patternFill>
      </fill>
    </dxf>
    <dxf>
      <fill>
        <patternFill>
          <bgColor rgb="FFFF9900"/>
        </patternFill>
      </fill>
    </dxf>
    <dxf>
      <fill>
        <patternFill>
          <fgColor rgb="FFFF0000"/>
          <bgColor rgb="FFFF7C80"/>
        </patternFill>
      </fill>
    </dxf>
    <dxf>
      <font>
        <strike val="0"/>
        <outline val="0"/>
        <shadow val="0"/>
        <u val="none"/>
        <vertAlign val="baseline"/>
        <sz val="13"/>
        <color theme="0" tint="-4.9989318521683403E-2"/>
        <name val="Aptos Narrow"/>
        <family val="2"/>
        <scheme val="minor"/>
      </font>
      <fill>
        <patternFill patternType="solid">
          <fgColor indexed="64"/>
          <bgColor theme="3" tint="0.24997711111789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numFmt numFmtId="164" formatCode="&quot;$&quot;#,##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numFmt numFmtId="14" formatCode="0.00%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numFmt numFmtId="164" formatCode="&quot;$&quot;#,##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</dxf>
    <dxf>
      <border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</dxf>
    <dxf>
      <border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Aptos Narrow"/>
        <family val="2"/>
        <scheme val="minor"/>
      </font>
    </dxf>
    <dxf>
      <border>
        <bottom style="thin">
          <color indexed="64"/>
        </bottom>
      </border>
    </dxf>
    <dxf>
      <numFmt numFmtId="1" formatCode="0"/>
    </dxf>
  </dxfs>
  <tableStyles count="0" defaultTableStyle="TableStyleMedium2" defaultPivotStyle="PivotStyleLight16"/>
  <colors>
    <mruColors>
      <color rgb="FF2F4F6F"/>
      <color rgb="FFFF9900"/>
      <color rgb="FFFF5050"/>
      <color rgb="FFF8F9FA"/>
      <color rgb="FFFCFCF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[BankLoanProject.xlsx]DASHBOARD!PivotTable3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900" b="1"/>
              <a:t>Applications by Risk Level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FF505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300" b="1" i="0" u="none" strike="noStrike" kern="1200" baseline="0">
                  <a:solidFill>
                    <a:srgbClr val="2F4F6F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92D050"/>
          </a:solidFill>
          <a:ln>
            <a:noFill/>
          </a:ln>
          <a:effectLst/>
        </c:spPr>
      </c:pivotFmt>
      <c:pivotFmt>
        <c:idx val="6"/>
        <c:spPr>
          <a:solidFill>
            <a:srgbClr val="FF9900"/>
          </a:solidFill>
          <a:ln>
            <a:noFill/>
          </a:ln>
          <a:effectLst/>
        </c:spP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DASHBOARD!$N$67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505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457E-4400-B25F-F23BA2EAA7C4}"/>
              </c:ext>
            </c:extLst>
          </c:dPt>
          <c:dPt>
            <c:idx val="2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57E-4400-B25F-F23BA2EAA7C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300" b="1" i="0" u="none" strike="noStrike" kern="1200" baseline="0">
                    <a:solidFill>
                      <a:srgbClr val="2F4F6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DASHBOARD!$M$68:$M$71</c:f>
              <c:strCache>
                <c:ptCount val="3"/>
                <c:pt idx="0">
                  <c:v>High</c:v>
                </c:pt>
                <c:pt idx="1">
                  <c:v>Low</c:v>
                </c:pt>
                <c:pt idx="2">
                  <c:v>Medium</c:v>
                </c:pt>
              </c:strCache>
            </c:strRef>
          </c:cat>
          <c:val>
            <c:numRef>
              <c:f>DASHBOARD!$N$68:$N$71</c:f>
              <c:numCache>
                <c:formatCode>General</c:formatCode>
                <c:ptCount val="3"/>
                <c:pt idx="0">
                  <c:v>31</c:v>
                </c:pt>
                <c:pt idx="1">
                  <c:v>40</c:v>
                </c:pt>
                <c:pt idx="2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A2-4653-B6A1-E0105DD1D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30979584"/>
        <c:axId val="830980064"/>
      </c:barChart>
      <c:catAx>
        <c:axId val="83097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980064"/>
        <c:crosses val="autoZero"/>
        <c:auto val="1"/>
        <c:lblAlgn val="ctr"/>
        <c:lblOffset val="100"/>
        <c:noMultiLvlLbl val="0"/>
      </c:catAx>
      <c:valAx>
        <c:axId val="830980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97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[BankLoanProject.xlsx]DASHBOARD!PivotTable5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900" b="1"/>
              <a:t>Approval Rate by Risk Level</a:t>
            </a:r>
          </a:p>
        </c:rich>
      </c:tx>
      <c:layout>
        <c:manualLayout>
          <c:xMode val="edge"/>
          <c:yMode val="edge"/>
          <c:x val="0.25461420265026796"/>
          <c:y val="1.83127759064050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200" b="1" i="0" u="none" strike="noStrike" kern="1200" baseline="0">
                  <a:solidFill>
                    <a:srgbClr val="2F4F6F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92D050"/>
          </a:solidFill>
          <a:ln>
            <a:noFill/>
          </a:ln>
          <a:effectLst/>
        </c:spPr>
      </c:pivotFmt>
      <c:pivotFmt>
        <c:idx val="2"/>
        <c:spPr>
          <a:solidFill>
            <a:srgbClr val="FF9900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12260377520420003"/>
          <c:y val="0.16933134919399528"/>
          <c:w val="0.84857550986052177"/>
          <c:h val="0.757545561525960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DASHBOARD!$J$83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00D5-4A77-8224-65081C35B586}"/>
              </c:ext>
            </c:extLst>
          </c:dPt>
          <c:dPt>
            <c:idx val="2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0D5-4A77-8224-65081C35B58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2F4F6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DASHBOARD!$I$84:$I$87</c:f>
              <c:strCache>
                <c:ptCount val="3"/>
                <c:pt idx="0">
                  <c:v>High</c:v>
                </c:pt>
                <c:pt idx="1">
                  <c:v>Low</c:v>
                </c:pt>
                <c:pt idx="2">
                  <c:v>Medium</c:v>
                </c:pt>
              </c:strCache>
            </c:strRef>
          </c:cat>
          <c:val>
            <c:numRef>
              <c:f>DASHBOARD!$J$84:$J$87</c:f>
              <c:numCache>
                <c:formatCode>0.00%</c:formatCode>
                <c:ptCount val="3"/>
                <c:pt idx="0">
                  <c:v>0</c:v>
                </c:pt>
                <c:pt idx="1">
                  <c:v>1</c:v>
                </c:pt>
                <c:pt idx="2">
                  <c:v>0.34745762711864409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E3-4AEF-860D-6771CBC7901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30975264"/>
        <c:axId val="830989664"/>
      </c:barChart>
      <c:catAx>
        <c:axId val="83097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989664"/>
        <c:crosses val="autoZero"/>
        <c:auto val="1"/>
        <c:lblAlgn val="ctr"/>
        <c:lblOffset val="100"/>
        <c:noMultiLvlLbl val="0"/>
      </c:catAx>
      <c:valAx>
        <c:axId val="830989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97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[BankLoanProject.xlsx]DASHBOARD!PivotTable2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Average Credit Score by</a:t>
            </a:r>
            <a:r>
              <a:rPr lang="en-US" sz="1600" b="1" baseline="0"/>
              <a:t> Applicant </a:t>
            </a:r>
            <a:r>
              <a:rPr lang="en-US" sz="1600" b="1"/>
              <a:t>Risk Level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300" b="1" i="0" u="none" strike="noStrike" kern="1200" baseline="0">
                  <a:solidFill>
                    <a:srgbClr val="2F4F6F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FF9900"/>
          </a:solidFill>
          <a:ln>
            <a:noFill/>
          </a:ln>
          <a:effectLst/>
        </c:spPr>
      </c:pivotFmt>
      <c:pivotFmt>
        <c:idx val="2"/>
        <c:spPr>
          <a:solidFill>
            <a:srgbClr val="92D050"/>
          </a:solidFill>
          <a:ln>
            <a:noFill/>
          </a:ln>
          <a:effectLst/>
        </c:spPr>
      </c:pivotFmt>
      <c:pivotFmt>
        <c:idx val="3"/>
        <c:spPr>
          <a:solidFill>
            <a:srgbClr val="FF5050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DASHBOARD!$G$76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5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123-4450-9ABE-1C8A1896A7CD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123-4450-9ABE-1C8A1896A7CD}"/>
              </c:ext>
            </c:extLst>
          </c:dPt>
          <c:dPt>
            <c:idx val="2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2123-4450-9ABE-1C8A1896A7C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300" b="1" i="0" u="none" strike="noStrike" kern="1200" baseline="0">
                    <a:solidFill>
                      <a:srgbClr val="2F4F6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DASHBOARD!$F$77:$F$80</c:f>
              <c:strCache>
                <c:ptCount val="3"/>
                <c:pt idx="0">
                  <c:v>High</c:v>
                </c:pt>
                <c:pt idx="1">
                  <c:v>Low</c:v>
                </c:pt>
                <c:pt idx="2">
                  <c:v>Medium</c:v>
                </c:pt>
              </c:strCache>
            </c:strRef>
          </c:cat>
          <c:val>
            <c:numRef>
              <c:f>DASHBOARD!$G$77:$G$80</c:f>
              <c:numCache>
                <c:formatCode>0</c:formatCode>
                <c:ptCount val="3"/>
                <c:pt idx="0">
                  <c:v>601.09677419354841</c:v>
                </c:pt>
                <c:pt idx="1">
                  <c:v>775.4</c:v>
                </c:pt>
                <c:pt idx="2">
                  <c:v>701.96186440677968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75-43F8-B946-030CDAF802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74404111"/>
        <c:axId val="1979771103"/>
      </c:barChart>
      <c:catAx>
        <c:axId val="1974404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9771103"/>
        <c:crosses val="autoZero"/>
        <c:auto val="1"/>
        <c:lblAlgn val="ctr"/>
        <c:lblOffset val="100"/>
        <c:noMultiLvlLbl val="0"/>
      </c:catAx>
      <c:valAx>
        <c:axId val="1979771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4404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txData>
          <cx:v>Weighed Applicant Loan Score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9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Weighed Applicant Loan Score</a:t>
          </a:r>
        </a:p>
      </cx:txPr>
    </cx:title>
    <cx:plotArea>
      <cx:plotAreaRegion>
        <cx:series layoutId="clusteredColumn" uniqueId="{91AAE2C6-8F51-4D2C-83C1-F167ECCCD067}">
          <cx:tx>
            <cx:txData>
              <cx:f>_xlchart.v1.2</cx:f>
              <cx:v>Weighed Total</cx:v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endParaRPr lang="en-US" sz="9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endParaRPr>
          </a:p>
        </cx:txPr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Spin" dx="31" fmlaLink="$AD$9" max="10" min="1" page="10" val="2"/>
</file>

<file path=xl/ctrlProps/ctrlProp2.xml><?xml version="1.0" encoding="utf-8"?>
<formControlPr xmlns="http://schemas.microsoft.com/office/spreadsheetml/2009/9/main" objectType="Spin" dx="31" fmlaLink="$AD$10" max="10" min="1" page="10" val="2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125330</xdr:colOff>
      <xdr:row>0</xdr:row>
      <xdr:rowOff>275725</xdr:rowOff>
    </xdr:from>
    <xdr:to>
      <xdr:col>22</xdr:col>
      <xdr:colOff>0</xdr:colOff>
      <xdr:row>21</xdr:row>
      <xdr:rowOff>110624</xdr:rowOff>
    </xdr:to>
    <xdr:sp macro="" textlink="$AC$10">
      <xdr:nvSpPr>
        <xdr:cNvPr id="21" name="Rectangle: Rounded Corners 20">
          <a:extLst>
            <a:ext uri="{FF2B5EF4-FFF2-40B4-BE49-F238E27FC236}">
              <a16:creationId xmlns:a16="http://schemas.microsoft.com/office/drawing/2014/main" id="{30E0627B-FB14-F692-7F95-EFBF04FA1AFF}"/>
            </a:ext>
          </a:extLst>
        </xdr:cNvPr>
        <xdr:cNvSpPr/>
      </xdr:nvSpPr>
      <xdr:spPr>
        <a:xfrm>
          <a:off x="15265067" y="275725"/>
          <a:ext cx="6283157" cy="6201610"/>
        </a:xfrm>
        <a:prstGeom prst="roundRect">
          <a:avLst>
            <a:gd name="adj" fmla="val 8238"/>
          </a:avLst>
        </a:prstGeom>
        <a:solidFill>
          <a:schemeClr val="bg1"/>
        </a:solidFill>
        <a:ln>
          <a:noFill/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r"/>
          <a:endParaRPr lang="en-US" sz="6000" b="1">
            <a:solidFill>
              <a:srgbClr val="2F4F6F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1</xdr:col>
      <xdr:colOff>16709</xdr:colOff>
      <xdr:row>23</xdr:row>
      <xdr:rowOff>75198</xdr:rowOff>
    </xdr:from>
    <xdr:to>
      <xdr:col>7</xdr:col>
      <xdr:colOff>158750</xdr:colOff>
      <xdr:row>46</xdr:row>
      <xdr:rowOff>116974</xdr:rowOff>
    </xdr:to>
    <xdr:sp macro="" textlink="$AC$10">
      <xdr:nvSpPr>
        <xdr:cNvPr id="2" name="Rectangle: Rounded Corners 1">
          <a:extLst>
            <a:ext uri="{FF2B5EF4-FFF2-40B4-BE49-F238E27FC236}">
              <a16:creationId xmlns:a16="http://schemas.microsoft.com/office/drawing/2014/main" id="{37A6B4A2-821D-4208-5202-AD5ED20A4747}"/>
            </a:ext>
          </a:extLst>
        </xdr:cNvPr>
        <xdr:cNvSpPr/>
      </xdr:nvSpPr>
      <xdr:spPr>
        <a:xfrm>
          <a:off x="434472" y="6809540"/>
          <a:ext cx="6642436" cy="4269539"/>
        </a:xfrm>
        <a:prstGeom prst="roundRect">
          <a:avLst>
            <a:gd name="adj" fmla="val 8238"/>
          </a:avLst>
        </a:prstGeom>
        <a:solidFill>
          <a:schemeClr val="bg1"/>
        </a:solidFill>
        <a:ln>
          <a:noFill/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r"/>
          <a:endParaRPr lang="en-US" sz="6000" b="1">
            <a:solidFill>
              <a:srgbClr val="2F4F6F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1</xdr:col>
      <xdr:colOff>375346</xdr:colOff>
      <xdr:row>24</xdr:row>
      <xdr:rowOff>156840</xdr:rowOff>
    </xdr:from>
    <xdr:to>
      <xdr:col>6</xdr:col>
      <xdr:colOff>33421</xdr:colOff>
      <xdr:row>44</xdr:row>
      <xdr:rowOff>133296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77AEDD7-6908-FDCA-74E1-18EE052B5A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91908</xdr:colOff>
      <xdr:row>23</xdr:row>
      <xdr:rowOff>29250</xdr:rowOff>
    </xdr:from>
    <xdr:to>
      <xdr:col>22</xdr:col>
      <xdr:colOff>0</xdr:colOff>
      <xdr:row>46</xdr:row>
      <xdr:rowOff>108618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C299B6C0-4631-9888-36F1-56DBBF75801E}"/>
            </a:ext>
          </a:extLst>
        </xdr:cNvPr>
        <xdr:cNvGrpSpPr/>
      </xdr:nvGrpSpPr>
      <xdr:grpSpPr>
        <a:xfrm>
          <a:off x="15223051" y="6742107"/>
          <a:ext cx="6321592" cy="4252225"/>
          <a:chOff x="14033785" y="6654974"/>
          <a:chExt cx="6470031" cy="4307131"/>
        </a:xfrm>
      </xdr:grpSpPr>
      <xdr:sp macro="" textlink="$AC$10">
        <xdr:nvSpPr>
          <xdr:cNvPr id="12" name="Rectangle: Rounded Corners 11">
            <a:extLst>
              <a:ext uri="{FF2B5EF4-FFF2-40B4-BE49-F238E27FC236}">
                <a16:creationId xmlns:a16="http://schemas.microsoft.com/office/drawing/2014/main" id="{0F08C278-C61A-8C2C-0A09-100F462DD672}"/>
              </a:ext>
            </a:extLst>
          </xdr:cNvPr>
          <xdr:cNvSpPr/>
        </xdr:nvSpPr>
        <xdr:spPr>
          <a:xfrm>
            <a:off x="14033785" y="6654974"/>
            <a:ext cx="6470031" cy="4307131"/>
          </a:xfrm>
          <a:prstGeom prst="roundRect">
            <a:avLst>
              <a:gd name="adj" fmla="val 8238"/>
            </a:avLst>
          </a:prstGeom>
          <a:solidFill>
            <a:schemeClr val="bg1"/>
          </a:solidFill>
          <a:ln>
            <a:noFill/>
          </a:ln>
          <a:effectLst>
            <a:outerShdw blurRad="50800" dist="38100" algn="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b"/>
          <a:lstStyle/>
          <a:p>
            <a:pPr algn="r"/>
            <a:endParaRPr lang="en-US" sz="6000" b="1">
              <a:solidFill>
                <a:srgbClr val="2F4F6F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endParaRPr>
          </a:p>
        </xdr:txBody>
      </xdr:sp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9CD3CE4A-948E-7D7E-871A-66970809736F}"/>
              </a:ext>
            </a:extLst>
          </xdr:cNvPr>
          <xdr:cNvGraphicFramePr/>
        </xdr:nvGraphicFramePr>
        <xdr:xfrm>
          <a:off x="14419844" y="6959449"/>
          <a:ext cx="5741406" cy="36576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15</xdr:col>
      <xdr:colOff>142040</xdr:colOff>
      <xdr:row>1</xdr:row>
      <xdr:rowOff>375988</xdr:rowOff>
    </xdr:from>
    <xdr:to>
      <xdr:col>21</xdr:col>
      <xdr:colOff>660067</xdr:colOff>
      <xdr:row>19</xdr:row>
      <xdr:rowOff>75198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ABB4BCB-1FD2-0E5E-845D-FBFAAA4455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543092</xdr:colOff>
      <xdr:row>23</xdr:row>
      <xdr:rowOff>45961</xdr:rowOff>
    </xdr:from>
    <xdr:to>
      <xdr:col>13</xdr:col>
      <xdr:colOff>994277</xdr:colOff>
      <xdr:row>46</xdr:row>
      <xdr:rowOff>125329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6288C633-C6C2-3F77-8C36-BCFD3CE17FEE}"/>
            </a:ext>
          </a:extLst>
        </xdr:cNvPr>
        <xdr:cNvGrpSpPr/>
      </xdr:nvGrpSpPr>
      <xdr:grpSpPr>
        <a:xfrm>
          <a:off x="7455521" y="6758818"/>
          <a:ext cx="7481542" cy="4252225"/>
          <a:chOff x="7182468" y="6654974"/>
          <a:chExt cx="6470031" cy="4307131"/>
        </a:xfrm>
      </xdr:grpSpPr>
      <xdr:sp macro="" textlink="$AC$10">
        <xdr:nvSpPr>
          <xdr:cNvPr id="11" name="Rectangle: Rounded Corners 10">
            <a:extLst>
              <a:ext uri="{FF2B5EF4-FFF2-40B4-BE49-F238E27FC236}">
                <a16:creationId xmlns:a16="http://schemas.microsoft.com/office/drawing/2014/main" id="{EFD24CB2-3326-44A2-E0A0-000625A9E115}"/>
              </a:ext>
            </a:extLst>
          </xdr:cNvPr>
          <xdr:cNvSpPr/>
        </xdr:nvSpPr>
        <xdr:spPr>
          <a:xfrm>
            <a:off x="7182468" y="6654974"/>
            <a:ext cx="6470031" cy="4307131"/>
          </a:xfrm>
          <a:prstGeom prst="roundRect">
            <a:avLst>
              <a:gd name="adj" fmla="val 8238"/>
            </a:avLst>
          </a:prstGeom>
          <a:solidFill>
            <a:schemeClr val="bg1"/>
          </a:solidFill>
          <a:ln>
            <a:noFill/>
          </a:ln>
          <a:effectLst>
            <a:outerShdw blurRad="50800" dist="38100" algn="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b"/>
          <a:lstStyle/>
          <a:p>
            <a:pPr algn="r"/>
            <a:endParaRPr lang="en-US" sz="6000" b="1">
              <a:solidFill>
                <a:srgbClr val="2F4F6F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endParaRPr>
          </a:p>
        </xdr:txBody>
      </xdr:sp>
      <mc:AlternateContent xmlns:mc="http://schemas.openxmlformats.org/markup-compatibility/2006">
        <mc:Choice xmlns:cx1="http://schemas.microsoft.com/office/drawing/2015/9/8/chartex" Requires="cx1">
          <xdr:graphicFrame macro="">
            <xdr:nvGraphicFramePr>
              <xdr:cNvPr id="8" name="Chart 2">
                <a:extLst>
                  <a:ext uri="{FF2B5EF4-FFF2-40B4-BE49-F238E27FC236}">
                    <a16:creationId xmlns:a16="http://schemas.microsoft.com/office/drawing/2014/main" id="{B08C25CF-8F03-4FE7-E8E4-FBE61E00DBE3}"/>
                  </a:ext>
                </a:extLst>
              </xdr:cNvPr>
              <xdr:cNvGraphicFramePr/>
            </xdr:nvGraphicFramePr>
            <xdr:xfrm>
              <a:off x="7578223" y="7051842"/>
              <a:ext cx="5748421" cy="3657600"/>
            </xdr:xfrm>
            <a:graphic>
              <a:graphicData uri="http://schemas.microsoft.com/office/drawing/2014/chartex">
                <cx:chart xmlns:cx="http://schemas.microsoft.com/office/drawing/2014/chartex" xmlns:r="http://schemas.openxmlformats.org/officeDocument/2006/relationships" r:id="rId4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7578223" y="7051842"/>
                <a:ext cx="5748421" cy="365760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n-US" sz="1100"/>
                  <a:t>This chart isn't available in your version of Excel.
Editing this shape or saving this workbook into a different file format will permanently break the chart.</a:t>
                </a:r>
              </a:p>
            </xdr:txBody>
          </xdr:sp>
        </mc:Fallback>
      </mc:AlternateContent>
    </xdr:grpSp>
    <xdr:clientData/>
  </xdr:twoCellAnchor>
  <xdr:twoCellAnchor>
    <xdr:from>
      <xdr:col>0</xdr:col>
      <xdr:colOff>421032</xdr:colOff>
      <xdr:row>1</xdr:row>
      <xdr:rowOff>0</xdr:rowOff>
    </xdr:from>
    <xdr:to>
      <xdr:col>13</xdr:col>
      <xdr:colOff>1035326</xdr:colOff>
      <xdr:row>2</xdr:row>
      <xdr:rowOff>579783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A5B00243-107D-3A32-39E1-84AD59ACBD8D}"/>
            </a:ext>
          </a:extLst>
        </xdr:cNvPr>
        <xdr:cNvSpPr/>
      </xdr:nvSpPr>
      <xdr:spPr>
        <a:xfrm>
          <a:off x="421032" y="296793"/>
          <a:ext cx="14591196" cy="1014620"/>
        </a:xfrm>
        <a:prstGeom prst="roundRect">
          <a:avLst>
            <a:gd name="adj" fmla="val 8238"/>
          </a:avLst>
        </a:prstGeom>
        <a:solidFill>
          <a:schemeClr val="bg1"/>
        </a:solidFill>
        <a:ln>
          <a:noFill/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4000" b="1">
              <a:solidFill>
                <a:schemeClr val="tx2">
                  <a:lumMod val="90000"/>
                  <a:lumOff val="10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Bank Loan Risk</a:t>
          </a:r>
          <a:r>
            <a:rPr lang="en-US" sz="4000" b="1" baseline="0">
              <a:solidFill>
                <a:schemeClr val="tx2">
                  <a:lumMod val="90000"/>
                  <a:lumOff val="10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Rating Dashboard</a:t>
          </a:r>
          <a:endParaRPr lang="en-US" sz="4000" b="1">
            <a:solidFill>
              <a:schemeClr val="tx2">
                <a:lumMod val="90000"/>
                <a:lumOff val="10000"/>
              </a:schemeClr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1</xdr:col>
      <xdr:colOff>0</xdr:colOff>
      <xdr:row>4</xdr:row>
      <xdr:rowOff>0</xdr:rowOff>
    </xdr:from>
    <xdr:to>
      <xdr:col>2</xdr:col>
      <xdr:colOff>1359728</xdr:colOff>
      <xdr:row>7</xdr:row>
      <xdr:rowOff>227771</xdr:rowOff>
    </xdr:to>
    <xdr:sp macro="" textlink="$AE$3">
      <xdr:nvSpPr>
        <xdr:cNvPr id="9" name="Rectangle: Rounded Corners 8">
          <a:extLst>
            <a:ext uri="{FF2B5EF4-FFF2-40B4-BE49-F238E27FC236}">
              <a16:creationId xmlns:a16="http://schemas.microsoft.com/office/drawing/2014/main" id="{EE531FFF-595E-426F-B2E6-49292D054B09}"/>
            </a:ext>
          </a:extLst>
        </xdr:cNvPr>
        <xdr:cNvSpPr/>
      </xdr:nvSpPr>
      <xdr:spPr>
        <a:xfrm>
          <a:off x="421033" y="1504674"/>
          <a:ext cx="2733260" cy="1684130"/>
        </a:xfrm>
        <a:prstGeom prst="roundRect">
          <a:avLst>
            <a:gd name="adj" fmla="val 8238"/>
          </a:avLst>
        </a:prstGeom>
        <a:solidFill>
          <a:schemeClr val="bg1"/>
        </a:solidFill>
        <a:ln>
          <a:noFill/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fld id="{34188BDB-29DA-469A-BA6E-ACA49BA804D8}" type="TxLink">
            <a:rPr lang="en-US" sz="6000" b="1" i="0" u="none" strike="noStrike">
              <a:solidFill>
                <a:schemeClr val="tx2">
                  <a:lumMod val="90000"/>
                  <a:lumOff val="10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pPr algn="ctr"/>
            <a:t>307</a:t>
          </a:fld>
          <a:endParaRPr lang="en-US" sz="6000" b="1">
            <a:solidFill>
              <a:schemeClr val="tx2">
                <a:lumMod val="90000"/>
                <a:lumOff val="10000"/>
              </a:schemeClr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1</xdr:col>
      <xdr:colOff>69021</xdr:colOff>
      <xdr:row>4</xdr:row>
      <xdr:rowOff>69022</xdr:rowOff>
    </xdr:from>
    <xdr:to>
      <xdr:col>2</xdr:col>
      <xdr:colOff>1289148</xdr:colOff>
      <xdr:row>4</xdr:row>
      <xdr:rowOff>599680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577DF2AD-B85B-39D6-92F8-6CF4085FE041}"/>
            </a:ext>
          </a:extLst>
        </xdr:cNvPr>
        <xdr:cNvSpPr txBox="1"/>
      </xdr:nvSpPr>
      <xdr:spPr>
        <a:xfrm>
          <a:off x="490054" y="1573696"/>
          <a:ext cx="259365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n-US" sz="2800" b="1" i="0">
              <a:solidFill>
                <a:schemeClr val="tx2">
                  <a:lumMod val="90000"/>
                  <a:lumOff val="10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Total Applicants</a:t>
          </a:r>
        </a:p>
      </xdr:txBody>
    </xdr:sp>
    <xdr:clientData/>
  </xdr:twoCellAnchor>
  <xdr:twoCellAnchor>
    <xdr:from>
      <xdr:col>4</xdr:col>
      <xdr:colOff>0</xdr:colOff>
      <xdr:row>4</xdr:row>
      <xdr:rowOff>0</xdr:rowOff>
    </xdr:from>
    <xdr:to>
      <xdr:col>7</xdr:col>
      <xdr:colOff>310598</xdr:colOff>
      <xdr:row>7</xdr:row>
      <xdr:rowOff>227771</xdr:rowOff>
    </xdr:to>
    <xdr:grpSp>
      <xdr:nvGrpSpPr>
        <xdr:cNvPr id="27" name="Group 26">
          <a:extLst>
            <a:ext uri="{FF2B5EF4-FFF2-40B4-BE49-F238E27FC236}">
              <a16:creationId xmlns:a16="http://schemas.microsoft.com/office/drawing/2014/main" id="{00822417-1D87-3480-DD0C-2A09D576DD53}"/>
            </a:ext>
          </a:extLst>
        </xdr:cNvPr>
        <xdr:cNvGrpSpPr/>
      </xdr:nvGrpSpPr>
      <xdr:grpSpPr>
        <a:xfrm>
          <a:off x="3664857" y="1496786"/>
          <a:ext cx="3558170" cy="1688271"/>
          <a:chOff x="3678859" y="1504674"/>
          <a:chExt cx="3568424" cy="1684130"/>
        </a:xfrm>
      </xdr:grpSpPr>
      <xdr:sp macro="" textlink="$AE$4">
        <xdr:nvSpPr>
          <xdr:cNvPr id="14" name="Rectangle: Rounded Corners 13">
            <a:extLst>
              <a:ext uri="{FF2B5EF4-FFF2-40B4-BE49-F238E27FC236}">
                <a16:creationId xmlns:a16="http://schemas.microsoft.com/office/drawing/2014/main" id="{937203E5-8729-9097-D06E-AF9ED6BC1A7F}"/>
              </a:ext>
            </a:extLst>
          </xdr:cNvPr>
          <xdr:cNvSpPr/>
        </xdr:nvSpPr>
        <xdr:spPr>
          <a:xfrm>
            <a:off x="3678859" y="1504674"/>
            <a:ext cx="3568424" cy="1684130"/>
          </a:xfrm>
          <a:prstGeom prst="roundRect">
            <a:avLst>
              <a:gd name="adj" fmla="val 8238"/>
            </a:avLst>
          </a:prstGeom>
          <a:solidFill>
            <a:schemeClr val="bg1"/>
          </a:solidFill>
          <a:ln>
            <a:noFill/>
          </a:ln>
          <a:effectLst>
            <a:outerShdw blurRad="50800" dist="38100" algn="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b"/>
          <a:lstStyle/>
          <a:p>
            <a:pPr algn="ctr"/>
            <a:fld id="{7DAEC592-D1AF-41D6-B7DF-2022B7D6BB9E}" type="TxLink">
              <a:rPr lang="en-US" sz="6000" b="1" i="0" u="none" strike="noStrike">
                <a:solidFill>
                  <a:schemeClr val="tx2">
                    <a:lumMod val="90000"/>
                    <a:lumOff val="10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pPr algn="ctr"/>
              <a:t>78.83%</a:t>
            </a:fld>
            <a:endParaRPr lang="en-US" sz="6000" b="1">
              <a:solidFill>
                <a:schemeClr val="tx2">
                  <a:lumMod val="90000"/>
                  <a:lumOff val="10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endParaRPr>
          </a:p>
        </xdr:txBody>
      </xdr:sp>
      <xdr:sp macro="" textlink="">
        <xdr:nvSpPr>
          <xdr:cNvPr id="15" name="TextBox 14">
            <a:extLst>
              <a:ext uri="{FF2B5EF4-FFF2-40B4-BE49-F238E27FC236}">
                <a16:creationId xmlns:a16="http://schemas.microsoft.com/office/drawing/2014/main" id="{2A8A595B-9E10-D33B-9EEC-8EB3B7AC69B0}"/>
              </a:ext>
            </a:extLst>
          </xdr:cNvPr>
          <xdr:cNvSpPr txBox="1"/>
        </xdr:nvSpPr>
        <xdr:spPr>
          <a:xfrm>
            <a:off x="3747880" y="1573696"/>
            <a:ext cx="3465308" cy="53065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2800" b="1" i="0">
                <a:solidFill>
                  <a:schemeClr val="tx2">
                    <a:lumMod val="90000"/>
                    <a:lumOff val="10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Overall Approval Rate</a:t>
            </a:r>
          </a:p>
        </xdr:txBody>
      </xdr:sp>
    </xdr:grpSp>
    <xdr:clientData/>
  </xdr:twoCellAnchor>
  <xdr:twoCellAnchor>
    <xdr:from>
      <xdr:col>7</xdr:col>
      <xdr:colOff>835715</xdr:colOff>
      <xdr:row>4</xdr:row>
      <xdr:rowOff>14356</xdr:rowOff>
    </xdr:from>
    <xdr:to>
      <xdr:col>10</xdr:col>
      <xdr:colOff>911087</xdr:colOff>
      <xdr:row>7</xdr:row>
      <xdr:rowOff>242127</xdr:rowOff>
    </xdr:to>
    <xdr:sp macro="" textlink="$AE$5">
      <xdr:nvSpPr>
        <xdr:cNvPr id="13" name="Rectangle: Rounded Corners 12">
          <a:extLst>
            <a:ext uri="{FF2B5EF4-FFF2-40B4-BE49-F238E27FC236}">
              <a16:creationId xmlns:a16="http://schemas.microsoft.com/office/drawing/2014/main" id="{20806383-5C46-CF16-90AF-98702035F51E}"/>
            </a:ext>
          </a:extLst>
        </xdr:cNvPr>
        <xdr:cNvSpPr/>
      </xdr:nvSpPr>
      <xdr:spPr>
        <a:xfrm>
          <a:off x="7772400" y="1519030"/>
          <a:ext cx="3402220" cy="1684130"/>
        </a:xfrm>
        <a:prstGeom prst="roundRect">
          <a:avLst>
            <a:gd name="adj" fmla="val 8238"/>
          </a:avLst>
        </a:prstGeom>
        <a:solidFill>
          <a:schemeClr val="bg1"/>
        </a:solidFill>
        <a:ln>
          <a:noFill/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fld id="{DDFB9D1E-A61B-4406-98B9-37561F85FA37}" type="TxLink">
            <a:rPr lang="en-US" sz="6000" b="1" i="0" u="none" strike="noStrike">
              <a:solidFill>
                <a:srgbClr val="2F4F6F"/>
              </a:solidFill>
              <a:latin typeface="Aptos Narrow"/>
              <a:ea typeface="Calibri" panose="020F0502020204030204" pitchFamily="34" charset="0"/>
              <a:cs typeface="Calibri" panose="020F0502020204030204" pitchFamily="34" charset="0"/>
            </a:rPr>
            <a:pPr algn="ctr"/>
            <a:t>720</a:t>
          </a:fld>
          <a:endParaRPr lang="en-US" sz="6000" b="1">
            <a:solidFill>
              <a:srgbClr val="2F4F6F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7</xdr:col>
      <xdr:colOff>904735</xdr:colOff>
      <xdr:row>4</xdr:row>
      <xdr:rowOff>83378</xdr:rowOff>
    </xdr:from>
    <xdr:to>
      <xdr:col>10</xdr:col>
      <xdr:colOff>1056032</xdr:colOff>
      <xdr:row>4</xdr:row>
      <xdr:rowOff>614036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C6796F82-EBA5-EB3F-D3E3-59131D164A47}"/>
            </a:ext>
          </a:extLst>
        </xdr:cNvPr>
        <xdr:cNvSpPr txBox="1"/>
      </xdr:nvSpPr>
      <xdr:spPr>
        <a:xfrm>
          <a:off x="7841420" y="1588052"/>
          <a:ext cx="3478145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en-US" sz="2800" b="1" i="0">
              <a:solidFill>
                <a:schemeClr val="tx2">
                  <a:lumMod val="90000"/>
                  <a:lumOff val="10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Average Credit Score</a:t>
          </a:r>
        </a:p>
      </xdr:txBody>
    </xdr:sp>
    <xdr:clientData/>
  </xdr:twoCellAnchor>
  <xdr:twoCellAnchor>
    <xdr:from>
      <xdr:col>11</xdr:col>
      <xdr:colOff>90834</xdr:colOff>
      <xdr:row>4</xdr:row>
      <xdr:rowOff>1104</xdr:rowOff>
    </xdr:from>
    <xdr:to>
      <xdr:col>14</xdr:col>
      <xdr:colOff>1</xdr:colOff>
      <xdr:row>7</xdr:row>
      <xdr:rowOff>228875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A2D3A990-C218-D5F3-B3EE-2D859E9CE68A}"/>
            </a:ext>
          </a:extLst>
        </xdr:cNvPr>
        <xdr:cNvGrpSpPr/>
      </xdr:nvGrpSpPr>
      <xdr:grpSpPr>
        <a:xfrm>
          <a:off x="11693191" y="1497890"/>
          <a:ext cx="3437953" cy="1688271"/>
          <a:chOff x="11727899" y="1505778"/>
          <a:chExt cx="3436178" cy="1684130"/>
        </a:xfrm>
      </xdr:grpSpPr>
      <xdr:sp macro="" textlink="$AE$6">
        <xdr:nvSpPr>
          <xdr:cNvPr id="19" name="Rectangle: Rounded Corners 18">
            <a:extLst>
              <a:ext uri="{FF2B5EF4-FFF2-40B4-BE49-F238E27FC236}">
                <a16:creationId xmlns:a16="http://schemas.microsoft.com/office/drawing/2014/main" id="{BF9ABA57-5A82-33BB-022A-6EF7181D7E53}"/>
              </a:ext>
            </a:extLst>
          </xdr:cNvPr>
          <xdr:cNvSpPr/>
        </xdr:nvSpPr>
        <xdr:spPr>
          <a:xfrm>
            <a:off x="11727899" y="1505778"/>
            <a:ext cx="3295768" cy="1684130"/>
          </a:xfrm>
          <a:prstGeom prst="roundRect">
            <a:avLst>
              <a:gd name="adj" fmla="val 8238"/>
            </a:avLst>
          </a:prstGeom>
          <a:solidFill>
            <a:schemeClr val="bg1"/>
          </a:solidFill>
          <a:ln>
            <a:noFill/>
          </a:ln>
          <a:effectLst>
            <a:outerShdw blurRad="50800" dist="38100" algn="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b"/>
          <a:lstStyle/>
          <a:p>
            <a:pPr algn="ctr"/>
            <a:fld id="{D2952E3A-EBEE-420A-A978-7317BFC691AF}" type="TxLink">
              <a:rPr lang="en-US" sz="6000" b="1" i="0" u="none" strike="noStrike">
                <a:solidFill>
                  <a:srgbClr val="2F4F6F"/>
                </a:solidFill>
                <a:latin typeface="Aptos Narrow"/>
                <a:ea typeface="Calibri" panose="020F0502020204030204" pitchFamily="34" charset="0"/>
                <a:cs typeface="Calibri" panose="020F0502020204030204" pitchFamily="34" charset="0"/>
              </a:rPr>
              <a:pPr algn="ctr"/>
              <a:t>9.4%</a:t>
            </a:fld>
            <a:endParaRPr lang="en-US" sz="6000" b="1">
              <a:solidFill>
                <a:srgbClr val="2F4F6F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endParaRPr>
          </a:p>
        </xdr:txBody>
      </xdr:sp>
      <xdr:sp macro="" textlink="">
        <xdr:nvSpPr>
          <xdr:cNvPr id="20" name="TextBox 19">
            <a:extLst>
              <a:ext uri="{FF2B5EF4-FFF2-40B4-BE49-F238E27FC236}">
                <a16:creationId xmlns:a16="http://schemas.microsoft.com/office/drawing/2014/main" id="{0B4D04BB-5167-F90F-3FEB-E52314DD8154}"/>
              </a:ext>
            </a:extLst>
          </xdr:cNvPr>
          <xdr:cNvSpPr txBox="1"/>
        </xdr:nvSpPr>
        <xdr:spPr>
          <a:xfrm>
            <a:off x="11794759" y="1574800"/>
            <a:ext cx="3369318" cy="53065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US" sz="2800" b="1" i="0">
                <a:solidFill>
                  <a:schemeClr val="tx2">
                    <a:lumMod val="90000"/>
                    <a:lumOff val="10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Default History %</a:t>
            </a:r>
          </a:p>
        </xdr:txBody>
      </xdr:sp>
    </xdr:grpSp>
    <xdr:clientData/>
  </xdr:twoCellAnchor>
  <xdr:twoCellAnchor>
    <xdr:from>
      <xdr:col>1</xdr:col>
      <xdr:colOff>0</xdr:colOff>
      <xdr:row>8</xdr:row>
      <xdr:rowOff>110434</xdr:rowOff>
    </xdr:from>
    <xdr:to>
      <xdr:col>13</xdr:col>
      <xdr:colOff>1035327</xdr:colOff>
      <xdr:row>11</xdr:row>
      <xdr:rowOff>0</xdr:rowOff>
    </xdr:to>
    <xdr:sp macro="" textlink="">
      <xdr:nvSpPr>
        <xdr:cNvPr id="22" name="Rectangle: Rounded Corners 21">
          <a:extLst>
            <a:ext uri="{FF2B5EF4-FFF2-40B4-BE49-F238E27FC236}">
              <a16:creationId xmlns:a16="http://schemas.microsoft.com/office/drawing/2014/main" id="{3FB6B6D3-585B-45ED-907E-A880833A113F}"/>
            </a:ext>
          </a:extLst>
        </xdr:cNvPr>
        <xdr:cNvSpPr/>
      </xdr:nvSpPr>
      <xdr:spPr>
        <a:xfrm>
          <a:off x="421033" y="3402771"/>
          <a:ext cx="14591196" cy="1014620"/>
        </a:xfrm>
        <a:prstGeom prst="roundRect">
          <a:avLst>
            <a:gd name="adj" fmla="val 8238"/>
          </a:avLst>
        </a:prstGeom>
        <a:solidFill>
          <a:schemeClr val="bg1"/>
        </a:solidFill>
        <a:ln>
          <a:noFill/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4000" b="1">
              <a:solidFill>
                <a:schemeClr val="tx2">
                  <a:lumMod val="90000"/>
                  <a:lumOff val="10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What-If</a:t>
          </a:r>
          <a:r>
            <a:rPr lang="en-US" sz="4000" b="1" baseline="0">
              <a:solidFill>
                <a:schemeClr val="tx2">
                  <a:lumMod val="90000"/>
                  <a:lumOff val="10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Policy Simulator </a:t>
          </a:r>
          <a:r>
            <a:rPr lang="en-US" sz="3000" b="1" i="1" baseline="0">
              <a:solidFill>
                <a:schemeClr val="tx2">
                  <a:lumMod val="90000"/>
                  <a:lumOff val="10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(Adjust model weights below)</a:t>
          </a:r>
          <a:endParaRPr lang="en-US" sz="3000" b="1" i="1">
            <a:solidFill>
              <a:schemeClr val="tx2">
                <a:lumMod val="90000"/>
                <a:lumOff val="10000"/>
              </a:schemeClr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3</xdr:col>
      <xdr:colOff>416311</xdr:colOff>
      <xdr:row>12</xdr:row>
      <xdr:rowOff>47953</xdr:rowOff>
    </xdr:from>
    <xdr:to>
      <xdr:col>7</xdr:col>
      <xdr:colOff>309145</xdr:colOff>
      <xdr:row>21</xdr:row>
      <xdr:rowOff>61393</xdr:rowOff>
    </xdr:to>
    <xdr:sp macro="" textlink="$AD$9">
      <xdr:nvSpPr>
        <xdr:cNvPr id="29" name="Rectangle: Rounded Corners 28">
          <a:extLst>
            <a:ext uri="{FF2B5EF4-FFF2-40B4-BE49-F238E27FC236}">
              <a16:creationId xmlns:a16="http://schemas.microsoft.com/office/drawing/2014/main" id="{6797ADB2-D5DB-8086-1137-84C16503F407}"/>
            </a:ext>
          </a:extLst>
        </xdr:cNvPr>
        <xdr:cNvSpPr/>
      </xdr:nvSpPr>
      <xdr:spPr>
        <a:xfrm>
          <a:off x="3666508" y="4760321"/>
          <a:ext cx="3560795" cy="1667783"/>
        </a:xfrm>
        <a:prstGeom prst="roundRect">
          <a:avLst>
            <a:gd name="adj" fmla="val 8238"/>
          </a:avLst>
        </a:prstGeom>
        <a:solidFill>
          <a:schemeClr val="bg1"/>
        </a:solidFill>
        <a:ln>
          <a:noFill/>
        </a:ln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b"/>
        <a:lstStyle/>
        <a:p>
          <a:pPr algn="ctr"/>
          <a:fld id="{82E6F2CD-FCD0-42D4-B7F8-CE722F288E99}" type="TxLink">
            <a:rPr lang="en-US" sz="6000" b="1" i="0" u="none" strike="noStrike">
              <a:solidFill>
                <a:srgbClr val="2F4F6F"/>
              </a:solidFill>
              <a:latin typeface="Aptos Narrow"/>
              <a:ea typeface="Calibri" panose="020F0502020204030204" pitchFamily="34" charset="0"/>
              <a:cs typeface="Calibri" panose="020F0502020204030204" pitchFamily="34" charset="0"/>
            </a:rPr>
            <a:pPr algn="ctr"/>
            <a:t>2</a:t>
          </a:fld>
          <a:endParaRPr lang="en-US" sz="6000" b="1">
            <a:solidFill>
              <a:srgbClr val="2F4F6F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>
    <xdr:from>
      <xdr:col>4</xdr:col>
      <xdr:colOff>60666</xdr:colOff>
      <xdr:row>12</xdr:row>
      <xdr:rowOff>120970</xdr:rowOff>
    </xdr:from>
    <xdr:to>
      <xdr:col>7</xdr:col>
      <xdr:colOff>268148</xdr:colOff>
      <xdr:row>15</xdr:row>
      <xdr:rowOff>95095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4A9C19B5-BCA4-78F6-F2B5-22B0C69629AA}"/>
            </a:ext>
          </a:extLst>
        </xdr:cNvPr>
        <xdr:cNvSpPr txBox="1"/>
      </xdr:nvSpPr>
      <xdr:spPr>
        <a:xfrm>
          <a:off x="3728627" y="4833338"/>
          <a:ext cx="3457679" cy="52557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n-US" sz="2800" b="1" i="0">
              <a:solidFill>
                <a:schemeClr val="tx2">
                  <a:lumMod val="90000"/>
                  <a:lumOff val="10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Credit Weight</a:t>
          </a:r>
        </a:p>
      </xdr:txBody>
    </xdr:sp>
    <xdr:clientData/>
  </xdr:twoCellAnchor>
  <xdr:twoCellAnchor>
    <xdr:from>
      <xdr:col>7</xdr:col>
      <xdr:colOff>834261</xdr:colOff>
      <xdr:row>12</xdr:row>
      <xdr:rowOff>62309</xdr:rowOff>
    </xdr:from>
    <xdr:to>
      <xdr:col>10</xdr:col>
      <xdr:colOff>1075837</xdr:colOff>
      <xdr:row>21</xdr:row>
      <xdr:rowOff>75749</xdr:rowOff>
    </xdr:to>
    <xdr:grpSp>
      <xdr:nvGrpSpPr>
        <xdr:cNvPr id="31" name="Group 30">
          <a:extLst>
            <a:ext uri="{FF2B5EF4-FFF2-40B4-BE49-F238E27FC236}">
              <a16:creationId xmlns:a16="http://schemas.microsoft.com/office/drawing/2014/main" id="{222B2A81-CCB5-35E5-6667-FA27604852E6}"/>
            </a:ext>
          </a:extLst>
        </xdr:cNvPr>
        <xdr:cNvGrpSpPr/>
      </xdr:nvGrpSpPr>
      <xdr:grpSpPr>
        <a:xfrm>
          <a:off x="7746690" y="4779452"/>
          <a:ext cx="3561718" cy="1646297"/>
          <a:chOff x="3678859" y="1504674"/>
          <a:chExt cx="3568424" cy="1684130"/>
        </a:xfrm>
      </xdr:grpSpPr>
      <xdr:sp macro="" textlink="$AD$10">
        <xdr:nvSpPr>
          <xdr:cNvPr id="32" name="Rectangle: Rounded Corners 31">
            <a:extLst>
              <a:ext uri="{FF2B5EF4-FFF2-40B4-BE49-F238E27FC236}">
                <a16:creationId xmlns:a16="http://schemas.microsoft.com/office/drawing/2014/main" id="{EDE83EDD-102A-96C5-DCE8-6B358810B053}"/>
              </a:ext>
            </a:extLst>
          </xdr:cNvPr>
          <xdr:cNvSpPr/>
        </xdr:nvSpPr>
        <xdr:spPr>
          <a:xfrm>
            <a:off x="3678859" y="1504674"/>
            <a:ext cx="3568424" cy="1684130"/>
          </a:xfrm>
          <a:prstGeom prst="roundRect">
            <a:avLst>
              <a:gd name="adj" fmla="val 8238"/>
            </a:avLst>
          </a:prstGeom>
          <a:solidFill>
            <a:schemeClr val="bg1"/>
          </a:solidFill>
          <a:ln>
            <a:noFill/>
          </a:ln>
          <a:effectLst>
            <a:outerShdw blurRad="50800" dist="38100" algn="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b"/>
          <a:lstStyle/>
          <a:p>
            <a:pPr algn="ctr"/>
            <a:fld id="{F30917C5-6FC0-46B8-B5C3-9F3BC1A6552A}" type="TxLink">
              <a:rPr lang="en-US" sz="6000" b="1" i="0" u="none" strike="noStrike">
                <a:solidFill>
                  <a:srgbClr val="2F4F6F"/>
                </a:solidFill>
                <a:latin typeface="Aptos Narrow"/>
                <a:ea typeface="Calibri" panose="020F0502020204030204" pitchFamily="34" charset="0"/>
                <a:cs typeface="Calibri" panose="020F0502020204030204" pitchFamily="34" charset="0"/>
              </a:rPr>
              <a:pPr algn="ctr"/>
              <a:t>2</a:t>
            </a:fld>
            <a:endParaRPr lang="en-US" sz="6000" b="1">
              <a:solidFill>
                <a:srgbClr val="2F4F6F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endParaRPr>
          </a:p>
        </xdr:txBody>
      </xdr:sp>
      <xdr:sp macro="" textlink="">
        <xdr:nvSpPr>
          <xdr:cNvPr id="33" name="TextBox 32">
            <a:extLst>
              <a:ext uri="{FF2B5EF4-FFF2-40B4-BE49-F238E27FC236}">
                <a16:creationId xmlns:a16="http://schemas.microsoft.com/office/drawing/2014/main" id="{054259CE-1E4F-FC29-624E-60E6258C58E7}"/>
              </a:ext>
            </a:extLst>
          </xdr:cNvPr>
          <xdr:cNvSpPr txBox="1"/>
        </xdr:nvSpPr>
        <xdr:spPr>
          <a:xfrm>
            <a:off x="3747880" y="1573696"/>
            <a:ext cx="3465308" cy="53065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r>
              <a:rPr lang="en-US" sz="2800" b="1" i="0">
                <a:solidFill>
                  <a:schemeClr val="tx2">
                    <a:lumMod val="90000"/>
                    <a:lumOff val="10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DTI Weight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283745</xdr:colOff>
          <xdr:row>12</xdr:row>
          <xdr:rowOff>133684</xdr:rowOff>
        </xdr:from>
        <xdr:to>
          <xdr:col>3</xdr:col>
          <xdr:colOff>23395</xdr:colOff>
          <xdr:row>21</xdr:row>
          <xdr:rowOff>83552</xdr:rowOff>
        </xdr:to>
        <xdr:sp macro="" textlink="">
          <xdr:nvSpPr>
            <xdr:cNvPr id="1029" name="Spinner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90571</xdr:colOff>
          <xdr:row>12</xdr:row>
          <xdr:rowOff>105610</xdr:rowOff>
        </xdr:from>
        <xdr:to>
          <xdr:col>11</xdr:col>
          <xdr:colOff>1292392</xdr:colOff>
          <xdr:row>21</xdr:row>
          <xdr:rowOff>61159</xdr:rowOff>
        </xdr:to>
        <xdr:sp macro="" textlink="">
          <xdr:nvSpPr>
            <xdr:cNvPr id="1030" name="Spinner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BECB06D-7162-A0A9-21A7-E6F79AA624C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kuss Saule" refreshedDate="45938.507239583334" createdVersion="8" refreshedVersion="8" minRefreshableVersion="3" recordCount="307" xr:uid="{C1B852F1-EC34-421B-B0AA-631CAAED5475}">
  <cacheSource type="worksheet">
    <worksheetSource ref="B3:T310" sheet="APPLICANTS"/>
  </cacheSource>
  <cacheFields count="19">
    <cacheField name="Applicant_ID" numFmtId="0">
      <sharedItems containsSemiMixedTypes="0" containsString="0" containsNumber="1" containsInteger="1" minValue="1" maxValue="307"/>
    </cacheField>
    <cacheField name="Age" numFmtId="0">
      <sharedItems containsSemiMixedTypes="0" containsString="0" containsNumber="1" containsInteger="1" minValue="22" maxValue="60"/>
    </cacheField>
    <cacheField name="Income" numFmtId="164">
      <sharedItems containsSemiMixedTypes="0" containsString="0" containsNumber="1" containsInteger="1" minValue="30736" maxValue="149596"/>
    </cacheField>
    <cacheField name="Loan_Amount" numFmtId="164">
      <sharedItems containsSemiMixedTypes="0" containsString="0" containsNumber="1" containsInteger="1" minValue="5012" maxValue="39881"/>
    </cacheField>
    <cacheField name="Loan_Term" numFmtId="0">
      <sharedItems containsSemiMixedTypes="0" containsString="0" containsNumber="1" containsInteger="1" minValue="12" maxValue="60"/>
    </cacheField>
    <cacheField name="Employment_Years" numFmtId="0">
      <sharedItems containsSemiMixedTypes="0" containsString="0" containsNumber="1" containsInteger="1" minValue="0" maxValue="10"/>
    </cacheField>
    <cacheField name="Credit_Score" numFmtId="0">
      <sharedItems containsSemiMixedTypes="0" containsString="0" containsNumber="1" containsInteger="1" minValue="550" maxValue="850"/>
    </cacheField>
    <cacheField name="Debt_to_Income" numFmtId="10">
      <sharedItems containsSemiMixedTypes="0" containsString="0" containsNumber="1" minValue="0.1" maxValue="0.5"/>
    </cacheField>
    <cacheField name="Previous_Default" numFmtId="0">
      <sharedItems/>
    </cacheField>
    <cacheField name="Age_Points" numFmtId="0">
      <sharedItems containsSemiMixedTypes="0" containsString="0" containsNumber="1" containsInteger="1" minValue="2" maxValue="5"/>
    </cacheField>
    <cacheField name="Income_Points" numFmtId="0">
      <sharedItems containsSemiMixedTypes="0" containsString="0" containsNumber="1" containsInteger="1" minValue="2" maxValue="6"/>
    </cacheField>
    <cacheField name="Credit_Points" numFmtId="0">
      <sharedItems containsSemiMixedTypes="0" containsString="0" containsNumber="1" containsInteger="1" minValue="1" maxValue="6"/>
    </cacheField>
    <cacheField name="DTI_Points" numFmtId="0">
      <sharedItems containsSemiMixedTypes="0" containsString="0" containsNumber="1" containsInteger="1" minValue="1" maxValue="6"/>
    </cacheField>
    <cacheField name="Employment_Points" numFmtId="0">
      <sharedItems containsSemiMixedTypes="0" containsString="0" containsNumber="1" containsInteger="1" minValue="1" maxValue="5"/>
    </cacheField>
    <cacheField name="Default_Points" numFmtId="0">
      <sharedItems containsSemiMixedTypes="0" containsString="0" containsNumber="1" containsInteger="1" minValue="0" maxValue="5"/>
    </cacheField>
    <cacheField name="Weighed Total" numFmtId="0">
      <sharedItems containsSemiMixedTypes="0" containsString="0" containsNumber="1" containsInteger="1" minValue="14" maxValue="33"/>
    </cacheField>
    <cacheField name="Risk Level" numFmtId="0">
      <sharedItems count="3">
        <s v="Low"/>
        <s v="Medium"/>
        <s v="High"/>
      </sharedItems>
    </cacheField>
    <cacheField name="Decision" numFmtId="0">
      <sharedItems count="2">
        <s v="Approved"/>
        <s v="Rejected"/>
      </sharedItems>
    </cacheField>
    <cacheField name="Calculation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kuss Saule" refreshedDate="45938.715158101855" createdVersion="8" refreshedVersion="8" minRefreshableVersion="3" recordCount="307" xr:uid="{F04F9F46-28A2-44D4-BF4C-B5B62244FC78}">
  <cacheSource type="worksheet">
    <worksheetSource ref="B3:W310" sheet="APPLICANTS"/>
  </cacheSource>
  <cacheFields count="22">
    <cacheField name="Applicant_ID" numFmtId="0">
      <sharedItems containsSemiMixedTypes="0" containsString="0" containsNumber="1" containsInteger="1" minValue="1" maxValue="307"/>
    </cacheField>
    <cacheField name="Age" numFmtId="0">
      <sharedItems containsSemiMixedTypes="0" containsString="0" containsNumber="1" containsInteger="1" minValue="22" maxValue="60"/>
    </cacheField>
    <cacheField name="Income" numFmtId="164">
      <sharedItems containsSemiMixedTypes="0" containsString="0" containsNumber="1" containsInteger="1" minValue="30535" maxValue="149834"/>
    </cacheField>
    <cacheField name="Loan_Amount" numFmtId="164">
      <sharedItems containsSemiMixedTypes="0" containsString="0" containsNumber="1" containsInteger="1" minValue="5344" maxValue="39944"/>
    </cacheField>
    <cacheField name="Loan_Term" numFmtId="0">
      <sharedItems containsSemiMixedTypes="0" containsString="0" containsNumber="1" containsInteger="1" minValue="12" maxValue="60"/>
    </cacheField>
    <cacheField name="Employment_Years" numFmtId="0">
      <sharedItems containsSemiMixedTypes="0" containsString="0" containsNumber="1" containsInteger="1" minValue="0" maxValue="10"/>
    </cacheField>
    <cacheField name="Credit_Score" numFmtId="0">
      <sharedItems containsSemiMixedTypes="0" containsString="0" containsNumber="1" containsInteger="1" minValue="550" maxValue="850"/>
    </cacheField>
    <cacheField name="Debt_to_Income" numFmtId="10">
      <sharedItems containsSemiMixedTypes="0" containsString="0" containsNumber="1" minValue="0.1" maxValue="0.5"/>
    </cacheField>
    <cacheField name="Previous_Default" numFmtId="0">
      <sharedItems/>
    </cacheField>
    <cacheField name="Age_Points" numFmtId="0">
      <sharedItems containsSemiMixedTypes="0" containsString="0" containsNumber="1" containsInteger="1" minValue="2" maxValue="5"/>
    </cacheField>
    <cacheField name="Income_Points" numFmtId="0">
      <sharedItems containsSemiMixedTypes="0" containsString="0" containsNumber="1" containsInteger="1" minValue="2" maxValue="6"/>
    </cacheField>
    <cacheField name="Credit_Points" numFmtId="0">
      <sharedItems containsSemiMixedTypes="0" containsString="0" containsNumber="1" containsInteger="1" minValue="1" maxValue="6"/>
    </cacheField>
    <cacheField name="DTI_Points" numFmtId="0">
      <sharedItems containsSemiMixedTypes="0" containsString="0" containsNumber="1" containsInteger="1" minValue="1" maxValue="6"/>
    </cacheField>
    <cacheField name="Employment_Points" numFmtId="0">
      <sharedItems containsSemiMixedTypes="0" containsString="0" containsNumber="1" containsInteger="1" minValue="1" maxValue="5"/>
    </cacheField>
    <cacheField name="Default_Points" numFmtId="0">
      <sharedItems containsSemiMixedTypes="0" containsString="0" containsNumber="1" containsInteger="1" minValue="0" maxValue="5"/>
    </cacheField>
    <cacheField name="Weighed Total" numFmtId="0">
      <sharedItems containsSemiMixedTypes="0" containsString="0" containsNumber="1" containsInteger="1" minValue="13" maxValue="33"/>
    </cacheField>
    <cacheField name="Risk Level" numFmtId="0">
      <sharedItems/>
    </cacheField>
    <cacheField name="Decision" numFmtId="0">
      <sharedItems/>
    </cacheField>
    <cacheField name="Approved/Rejected" numFmtId="0">
      <sharedItems containsSemiMixedTypes="0" containsString="0" containsNumber="1" containsInteger="1" minValue="0" maxValue="1"/>
    </cacheField>
    <cacheField name="Credit_Band" numFmtId="0">
      <sharedItems count="6">
        <s v="&lt;600"/>
        <s v="740–799"/>
        <s v="800+"/>
        <s v="600–679"/>
        <s v="700–739"/>
        <s v="680–699"/>
      </sharedItems>
    </cacheField>
    <cacheField name="DTI_Band" numFmtId="0">
      <sharedItems count="3">
        <s v="&lt;25%"/>
        <s v="25–40%"/>
        <s v="40%+"/>
      </sharedItems>
    </cacheField>
    <cacheField name="Income_Band" numFmtId="0">
      <sharedItems count="4">
        <s v="120k+"/>
        <s v="40–79k"/>
        <s v="80–119k"/>
        <s v="&lt;40k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7">
  <r>
    <n v="1"/>
    <n v="25"/>
    <n v="84278"/>
    <n v="30190"/>
    <n v="60"/>
    <n v="10"/>
    <n v="774"/>
    <n v="0.22"/>
    <s v="No"/>
    <n v="2"/>
    <n v="6"/>
    <n v="6"/>
    <n v="6"/>
    <n v="5"/>
    <n v="5"/>
    <n v="30"/>
    <x v="0"/>
    <x v="0"/>
    <n v="1"/>
  </r>
  <r>
    <n v="2"/>
    <n v="56"/>
    <n v="73988"/>
    <n v="17772"/>
    <n v="60"/>
    <n v="4"/>
    <n v="732"/>
    <n v="0.24"/>
    <s v="No"/>
    <n v="4"/>
    <n v="5"/>
    <n v="5"/>
    <n v="6"/>
    <n v="3"/>
    <n v="5"/>
    <n v="28"/>
    <x v="1"/>
    <x v="0"/>
    <n v="1"/>
  </r>
  <r>
    <n v="3"/>
    <n v="32"/>
    <n v="141988"/>
    <n v="18603"/>
    <n v="36"/>
    <n v="2"/>
    <n v="798"/>
    <n v="0.21"/>
    <s v="No"/>
    <n v="5"/>
    <n v="6"/>
    <n v="6"/>
    <n v="6"/>
    <n v="3"/>
    <n v="5"/>
    <n v="31"/>
    <x v="0"/>
    <x v="0"/>
    <n v="1"/>
  </r>
  <r>
    <n v="4"/>
    <n v="25"/>
    <n v="139982"/>
    <n v="7240"/>
    <n v="60"/>
    <n v="9"/>
    <n v="613"/>
    <n v="0.28000000000000003"/>
    <s v="No"/>
    <n v="2"/>
    <n v="6"/>
    <n v="3"/>
    <n v="3"/>
    <n v="5"/>
    <n v="5"/>
    <n v="24"/>
    <x v="1"/>
    <x v="1"/>
    <n v="0"/>
  </r>
  <r>
    <n v="5"/>
    <n v="45"/>
    <n v="56219"/>
    <n v="22405"/>
    <n v="60"/>
    <n v="9"/>
    <n v="826"/>
    <n v="0.16"/>
    <s v="No"/>
    <n v="4"/>
    <n v="5"/>
    <n v="6"/>
    <n v="6"/>
    <n v="5"/>
    <n v="5"/>
    <n v="31"/>
    <x v="0"/>
    <x v="0"/>
    <n v="1"/>
  </r>
  <r>
    <n v="6"/>
    <n v="29"/>
    <n v="120649"/>
    <n v="14634"/>
    <n v="24"/>
    <n v="3"/>
    <n v="616"/>
    <n v="0.26"/>
    <s v="No"/>
    <n v="5"/>
    <n v="6"/>
    <n v="3"/>
    <n v="3"/>
    <n v="3"/>
    <n v="5"/>
    <n v="25"/>
    <x v="1"/>
    <x v="0"/>
    <n v="1"/>
  </r>
  <r>
    <n v="7"/>
    <n v="59"/>
    <n v="68253"/>
    <n v="8661"/>
    <n v="36"/>
    <n v="7"/>
    <n v="777"/>
    <n v="0.23"/>
    <s v="No"/>
    <n v="4"/>
    <n v="5"/>
    <n v="6"/>
    <n v="6"/>
    <n v="5"/>
    <n v="5"/>
    <n v="31"/>
    <x v="0"/>
    <x v="0"/>
    <n v="1"/>
  </r>
  <r>
    <n v="8"/>
    <n v="38"/>
    <n v="143365"/>
    <n v="15491"/>
    <n v="12"/>
    <n v="8"/>
    <n v="747"/>
    <n v="0.15"/>
    <s v="Yes"/>
    <n v="5"/>
    <n v="6"/>
    <n v="5"/>
    <n v="6"/>
    <n v="5"/>
    <n v="0"/>
    <n v="27"/>
    <x v="1"/>
    <x v="1"/>
    <n v="0"/>
  </r>
  <r>
    <n v="9"/>
    <n v="54"/>
    <n v="48338"/>
    <n v="13207"/>
    <n v="12"/>
    <n v="9"/>
    <n v="622"/>
    <n v="0.38"/>
    <s v="No"/>
    <n v="4"/>
    <n v="5"/>
    <n v="3"/>
    <n v="3"/>
    <n v="5"/>
    <n v="5"/>
    <n v="25"/>
    <x v="1"/>
    <x v="1"/>
    <n v="0"/>
  </r>
  <r>
    <n v="10"/>
    <n v="56"/>
    <n v="121486"/>
    <n v="15610"/>
    <n v="60"/>
    <n v="5"/>
    <n v="631"/>
    <n v="0.13"/>
    <s v="No"/>
    <n v="4"/>
    <n v="6"/>
    <n v="3"/>
    <n v="6"/>
    <n v="3"/>
    <n v="5"/>
    <n v="27"/>
    <x v="1"/>
    <x v="0"/>
    <n v="1"/>
  </r>
  <r>
    <n v="11"/>
    <n v="24"/>
    <n v="108603"/>
    <n v="39740"/>
    <n v="60"/>
    <n v="7"/>
    <n v="580"/>
    <n v="0.4"/>
    <s v="No"/>
    <n v="2"/>
    <n v="6"/>
    <n v="1"/>
    <n v="1"/>
    <n v="5"/>
    <n v="5"/>
    <n v="20"/>
    <x v="1"/>
    <x v="0"/>
    <n v="1"/>
  </r>
  <r>
    <n v="12"/>
    <n v="37"/>
    <n v="73199"/>
    <n v="29450"/>
    <n v="12"/>
    <n v="7"/>
    <n v="649"/>
    <n v="0.28000000000000003"/>
    <s v="No"/>
    <n v="5"/>
    <n v="5"/>
    <n v="3"/>
    <n v="3"/>
    <n v="5"/>
    <n v="5"/>
    <n v="26"/>
    <x v="1"/>
    <x v="1"/>
    <n v="0"/>
  </r>
  <r>
    <n v="13"/>
    <n v="23"/>
    <n v="82958"/>
    <n v="10464"/>
    <n v="60"/>
    <n v="0"/>
    <n v="780"/>
    <n v="0.17"/>
    <s v="No"/>
    <n v="2"/>
    <n v="6"/>
    <n v="6"/>
    <n v="6"/>
    <n v="1"/>
    <n v="5"/>
    <n v="26"/>
    <x v="1"/>
    <x v="1"/>
    <n v="0"/>
  </r>
  <r>
    <n v="14"/>
    <n v="38"/>
    <n v="74964"/>
    <n v="33935"/>
    <n v="24"/>
    <n v="1"/>
    <n v="712"/>
    <n v="0.36"/>
    <s v="No"/>
    <n v="5"/>
    <n v="5"/>
    <n v="5"/>
    <n v="3"/>
    <n v="1"/>
    <n v="5"/>
    <n v="24"/>
    <x v="1"/>
    <x v="0"/>
    <n v="1"/>
  </r>
  <r>
    <n v="15"/>
    <n v="34"/>
    <n v="138288"/>
    <n v="31655"/>
    <n v="60"/>
    <n v="1"/>
    <n v="750"/>
    <n v="0.31"/>
    <s v="No"/>
    <n v="5"/>
    <n v="6"/>
    <n v="6"/>
    <n v="3"/>
    <n v="1"/>
    <n v="5"/>
    <n v="26"/>
    <x v="1"/>
    <x v="0"/>
    <n v="1"/>
  </r>
  <r>
    <n v="16"/>
    <n v="45"/>
    <n v="122206"/>
    <n v="30102"/>
    <n v="12"/>
    <n v="1"/>
    <n v="808"/>
    <n v="0.16"/>
    <s v="No"/>
    <n v="4"/>
    <n v="6"/>
    <n v="6"/>
    <n v="6"/>
    <n v="1"/>
    <n v="5"/>
    <n v="28"/>
    <x v="1"/>
    <x v="0"/>
    <n v="1"/>
  </r>
  <r>
    <n v="17"/>
    <n v="46"/>
    <n v="52500"/>
    <n v="12078"/>
    <n v="12"/>
    <n v="1"/>
    <n v="689"/>
    <n v="0.46"/>
    <s v="No"/>
    <n v="4"/>
    <n v="5"/>
    <n v="3"/>
    <n v="1"/>
    <n v="1"/>
    <n v="5"/>
    <n v="19"/>
    <x v="2"/>
    <x v="1"/>
    <n v="0"/>
  </r>
  <r>
    <n v="18"/>
    <n v="55"/>
    <n v="90358"/>
    <n v="38222"/>
    <n v="36"/>
    <n v="1"/>
    <n v="553"/>
    <n v="0.38"/>
    <s v="No"/>
    <n v="4"/>
    <n v="6"/>
    <n v="1"/>
    <n v="3"/>
    <n v="1"/>
    <n v="5"/>
    <n v="20"/>
    <x v="1"/>
    <x v="0"/>
    <n v="1"/>
  </r>
  <r>
    <n v="19"/>
    <n v="41"/>
    <n v="148997"/>
    <n v="11235"/>
    <n v="60"/>
    <n v="8"/>
    <n v="620"/>
    <n v="0.23"/>
    <s v="No"/>
    <n v="4"/>
    <n v="6"/>
    <n v="3"/>
    <n v="6"/>
    <n v="5"/>
    <n v="5"/>
    <n v="29"/>
    <x v="1"/>
    <x v="1"/>
    <n v="0"/>
  </r>
  <r>
    <n v="20"/>
    <n v="38"/>
    <n v="63138"/>
    <n v="25788"/>
    <n v="36"/>
    <n v="0"/>
    <n v="659"/>
    <n v="0.45"/>
    <s v="No"/>
    <n v="5"/>
    <n v="5"/>
    <n v="3"/>
    <n v="1"/>
    <n v="1"/>
    <n v="5"/>
    <n v="20"/>
    <x v="1"/>
    <x v="1"/>
    <n v="0"/>
  </r>
  <r>
    <n v="21"/>
    <n v="32"/>
    <n v="77927"/>
    <n v="19481"/>
    <n v="36"/>
    <n v="3"/>
    <n v="758"/>
    <n v="0.13"/>
    <s v="No"/>
    <n v="5"/>
    <n v="5"/>
    <n v="6"/>
    <n v="6"/>
    <n v="3"/>
    <n v="5"/>
    <n v="30"/>
    <x v="0"/>
    <x v="0"/>
    <n v="1"/>
  </r>
  <r>
    <n v="22"/>
    <n v="49"/>
    <n v="80332"/>
    <n v="23590"/>
    <n v="24"/>
    <n v="3"/>
    <n v="620"/>
    <n v="0.36"/>
    <s v="No"/>
    <n v="4"/>
    <n v="6"/>
    <n v="3"/>
    <n v="3"/>
    <n v="3"/>
    <n v="5"/>
    <n v="24"/>
    <x v="1"/>
    <x v="1"/>
    <n v="0"/>
  </r>
  <r>
    <n v="23"/>
    <n v="33"/>
    <n v="73612"/>
    <n v="35586"/>
    <n v="60"/>
    <n v="3"/>
    <n v="665"/>
    <n v="0.27"/>
    <s v="No"/>
    <n v="5"/>
    <n v="5"/>
    <n v="3"/>
    <n v="3"/>
    <n v="3"/>
    <n v="5"/>
    <n v="24"/>
    <x v="1"/>
    <x v="1"/>
    <n v="0"/>
  </r>
  <r>
    <n v="24"/>
    <n v="22"/>
    <n v="146290"/>
    <n v="14104"/>
    <n v="48"/>
    <n v="6"/>
    <n v="680"/>
    <n v="0.45"/>
    <s v="No"/>
    <n v="2"/>
    <n v="6"/>
    <n v="3"/>
    <n v="1"/>
    <n v="5"/>
    <n v="5"/>
    <n v="22"/>
    <x v="1"/>
    <x v="1"/>
    <n v="0"/>
  </r>
  <r>
    <n v="25"/>
    <n v="55"/>
    <n v="93483"/>
    <n v="31799"/>
    <n v="36"/>
    <n v="6"/>
    <n v="719"/>
    <n v="0.45"/>
    <s v="No"/>
    <n v="4"/>
    <n v="6"/>
    <n v="5"/>
    <n v="1"/>
    <n v="5"/>
    <n v="5"/>
    <n v="26"/>
    <x v="1"/>
    <x v="1"/>
    <n v="0"/>
  </r>
  <r>
    <n v="26"/>
    <n v="27"/>
    <n v="97402"/>
    <n v="6904"/>
    <n v="24"/>
    <n v="8"/>
    <n v="753"/>
    <n v="0.15"/>
    <s v="No"/>
    <n v="5"/>
    <n v="6"/>
    <n v="6"/>
    <n v="6"/>
    <n v="5"/>
    <n v="5"/>
    <n v="33"/>
    <x v="0"/>
    <x v="0"/>
    <n v="1"/>
  </r>
  <r>
    <n v="27"/>
    <n v="36"/>
    <n v="122685"/>
    <n v="12820"/>
    <n v="36"/>
    <n v="2"/>
    <n v="787"/>
    <n v="0.36"/>
    <s v="No"/>
    <n v="5"/>
    <n v="6"/>
    <n v="6"/>
    <n v="3"/>
    <n v="3"/>
    <n v="5"/>
    <n v="28"/>
    <x v="1"/>
    <x v="0"/>
    <n v="1"/>
  </r>
  <r>
    <n v="28"/>
    <n v="47"/>
    <n v="138886"/>
    <n v="6215"/>
    <n v="12"/>
    <n v="10"/>
    <n v="786"/>
    <n v="0.19"/>
    <s v="No"/>
    <n v="4"/>
    <n v="6"/>
    <n v="6"/>
    <n v="6"/>
    <n v="5"/>
    <n v="5"/>
    <n v="32"/>
    <x v="0"/>
    <x v="0"/>
    <n v="1"/>
  </r>
  <r>
    <n v="29"/>
    <n v="54"/>
    <n v="31972"/>
    <n v="27543"/>
    <n v="24"/>
    <n v="5"/>
    <n v="558"/>
    <n v="0.4"/>
    <s v="No"/>
    <n v="4"/>
    <n v="2"/>
    <n v="1"/>
    <n v="1"/>
    <n v="3"/>
    <n v="5"/>
    <n v="16"/>
    <x v="2"/>
    <x v="1"/>
    <n v="0"/>
  </r>
  <r>
    <n v="30"/>
    <n v="29"/>
    <n v="127950"/>
    <n v="24498"/>
    <n v="36"/>
    <n v="0"/>
    <n v="599"/>
    <n v="0.42"/>
    <s v="No"/>
    <n v="5"/>
    <n v="6"/>
    <n v="1"/>
    <n v="1"/>
    <n v="1"/>
    <n v="5"/>
    <n v="19"/>
    <x v="2"/>
    <x v="1"/>
    <n v="0"/>
  </r>
  <r>
    <n v="31"/>
    <n v="51"/>
    <n v="124342"/>
    <n v="29062"/>
    <n v="60"/>
    <n v="8"/>
    <n v="811"/>
    <n v="0.46"/>
    <s v="No"/>
    <n v="4"/>
    <n v="6"/>
    <n v="6"/>
    <n v="1"/>
    <n v="5"/>
    <n v="5"/>
    <n v="27"/>
    <x v="1"/>
    <x v="1"/>
    <n v="0"/>
  </r>
  <r>
    <n v="32"/>
    <n v="58"/>
    <n v="76999"/>
    <n v="36268"/>
    <n v="48"/>
    <n v="3"/>
    <n v="797"/>
    <n v="0.4"/>
    <s v="No"/>
    <n v="4"/>
    <n v="5"/>
    <n v="6"/>
    <n v="1"/>
    <n v="3"/>
    <n v="5"/>
    <n v="24"/>
    <x v="1"/>
    <x v="1"/>
    <n v="0"/>
  </r>
  <r>
    <n v="33"/>
    <n v="49"/>
    <n v="86574"/>
    <n v="39122"/>
    <n v="48"/>
    <n v="1"/>
    <n v="839"/>
    <n v="0.3"/>
    <s v="No"/>
    <n v="4"/>
    <n v="6"/>
    <n v="6"/>
    <n v="3"/>
    <n v="1"/>
    <n v="5"/>
    <n v="25"/>
    <x v="1"/>
    <x v="1"/>
    <n v="0"/>
  </r>
  <r>
    <n v="34"/>
    <n v="31"/>
    <n v="87742"/>
    <n v="38959"/>
    <n v="60"/>
    <n v="1"/>
    <n v="568"/>
    <n v="0.45"/>
    <s v="No"/>
    <n v="5"/>
    <n v="6"/>
    <n v="1"/>
    <n v="1"/>
    <n v="1"/>
    <n v="5"/>
    <n v="19"/>
    <x v="2"/>
    <x v="1"/>
    <n v="0"/>
  </r>
  <r>
    <n v="35"/>
    <n v="41"/>
    <n v="109026"/>
    <n v="10226"/>
    <n v="24"/>
    <n v="0"/>
    <n v="785"/>
    <n v="0.34"/>
    <s v="No"/>
    <n v="4"/>
    <n v="6"/>
    <n v="6"/>
    <n v="3"/>
    <n v="1"/>
    <n v="5"/>
    <n v="25"/>
    <x v="1"/>
    <x v="1"/>
    <n v="0"/>
  </r>
  <r>
    <n v="36"/>
    <n v="26"/>
    <n v="55645"/>
    <n v="17664"/>
    <n v="48"/>
    <n v="1"/>
    <n v="802"/>
    <n v="0.46"/>
    <s v="No"/>
    <n v="5"/>
    <n v="5"/>
    <n v="6"/>
    <n v="1"/>
    <n v="1"/>
    <n v="5"/>
    <n v="23"/>
    <x v="1"/>
    <x v="1"/>
    <n v="0"/>
  </r>
  <r>
    <n v="37"/>
    <n v="38"/>
    <n v="96367"/>
    <n v="12097"/>
    <n v="36"/>
    <n v="1"/>
    <n v="736"/>
    <n v="0.24"/>
    <s v="No"/>
    <n v="5"/>
    <n v="6"/>
    <n v="5"/>
    <n v="6"/>
    <n v="1"/>
    <n v="5"/>
    <n v="28"/>
    <x v="1"/>
    <x v="1"/>
    <n v="0"/>
  </r>
  <r>
    <n v="38"/>
    <n v="42"/>
    <n v="59391"/>
    <n v="33466"/>
    <n v="24"/>
    <n v="1"/>
    <n v="686"/>
    <n v="0.16"/>
    <s v="No"/>
    <n v="4"/>
    <n v="5"/>
    <n v="3"/>
    <n v="6"/>
    <n v="1"/>
    <n v="5"/>
    <n v="24"/>
    <x v="1"/>
    <x v="0"/>
    <n v="1"/>
  </r>
  <r>
    <n v="39"/>
    <n v="26"/>
    <n v="75751"/>
    <n v="21274"/>
    <n v="48"/>
    <n v="5"/>
    <n v="814"/>
    <n v="0.44"/>
    <s v="No"/>
    <n v="5"/>
    <n v="5"/>
    <n v="6"/>
    <n v="1"/>
    <n v="3"/>
    <n v="5"/>
    <n v="25"/>
    <x v="1"/>
    <x v="1"/>
    <n v="0"/>
  </r>
  <r>
    <n v="40"/>
    <n v="24"/>
    <n v="93763"/>
    <n v="18777"/>
    <n v="48"/>
    <n v="1"/>
    <n v="734"/>
    <n v="0.16"/>
    <s v="No"/>
    <n v="2"/>
    <n v="6"/>
    <n v="5"/>
    <n v="6"/>
    <n v="1"/>
    <n v="5"/>
    <n v="25"/>
    <x v="1"/>
    <x v="1"/>
    <n v="0"/>
  </r>
  <r>
    <n v="41"/>
    <n v="29"/>
    <n v="118299"/>
    <n v="32736"/>
    <n v="60"/>
    <n v="10"/>
    <n v="679"/>
    <n v="0.47"/>
    <s v="No"/>
    <n v="5"/>
    <n v="6"/>
    <n v="3"/>
    <n v="1"/>
    <n v="5"/>
    <n v="5"/>
    <n v="25"/>
    <x v="1"/>
    <x v="0"/>
    <n v="1"/>
  </r>
  <r>
    <n v="42"/>
    <n v="22"/>
    <n v="100022"/>
    <n v="21871"/>
    <n v="24"/>
    <n v="2"/>
    <n v="594"/>
    <n v="0.46"/>
    <s v="No"/>
    <n v="2"/>
    <n v="6"/>
    <n v="1"/>
    <n v="1"/>
    <n v="3"/>
    <n v="5"/>
    <n v="18"/>
    <x v="2"/>
    <x v="1"/>
    <n v="0"/>
  </r>
  <r>
    <n v="43"/>
    <n v="27"/>
    <n v="99395"/>
    <n v="27943"/>
    <n v="24"/>
    <n v="10"/>
    <n v="771"/>
    <n v="0.42"/>
    <s v="No"/>
    <n v="5"/>
    <n v="6"/>
    <n v="6"/>
    <n v="1"/>
    <n v="5"/>
    <n v="5"/>
    <n v="28"/>
    <x v="1"/>
    <x v="1"/>
    <n v="0"/>
  </r>
  <r>
    <n v="44"/>
    <n v="45"/>
    <n v="114795"/>
    <n v="16136"/>
    <n v="12"/>
    <n v="9"/>
    <n v="832"/>
    <n v="0.1"/>
    <s v="No"/>
    <n v="4"/>
    <n v="6"/>
    <n v="6"/>
    <n v="6"/>
    <n v="5"/>
    <n v="5"/>
    <n v="32"/>
    <x v="0"/>
    <x v="0"/>
    <n v="1"/>
  </r>
  <r>
    <n v="45"/>
    <n v="37"/>
    <n v="132312"/>
    <n v="31734"/>
    <n v="36"/>
    <n v="2"/>
    <n v="819"/>
    <n v="0.26"/>
    <s v="Yes"/>
    <n v="5"/>
    <n v="6"/>
    <n v="6"/>
    <n v="3"/>
    <n v="3"/>
    <n v="0"/>
    <n v="23"/>
    <x v="1"/>
    <x v="0"/>
    <n v="1"/>
  </r>
  <r>
    <n v="46"/>
    <n v="60"/>
    <n v="54187"/>
    <n v="13362"/>
    <n v="36"/>
    <n v="7"/>
    <n v="815"/>
    <n v="0.22"/>
    <s v="No"/>
    <n v="4"/>
    <n v="5"/>
    <n v="6"/>
    <n v="6"/>
    <n v="5"/>
    <n v="5"/>
    <n v="31"/>
    <x v="0"/>
    <x v="0"/>
    <n v="1"/>
  </r>
  <r>
    <n v="47"/>
    <n v="39"/>
    <n v="111883"/>
    <n v="20105"/>
    <n v="24"/>
    <n v="6"/>
    <n v="761"/>
    <n v="0.26"/>
    <s v="No"/>
    <n v="5"/>
    <n v="6"/>
    <n v="6"/>
    <n v="3"/>
    <n v="5"/>
    <n v="5"/>
    <n v="30"/>
    <x v="0"/>
    <x v="0"/>
    <n v="1"/>
  </r>
  <r>
    <n v="48"/>
    <n v="52"/>
    <n v="30736"/>
    <n v="7513"/>
    <n v="36"/>
    <n v="2"/>
    <n v="826"/>
    <n v="0.22"/>
    <s v="No"/>
    <n v="4"/>
    <n v="2"/>
    <n v="6"/>
    <n v="6"/>
    <n v="3"/>
    <n v="5"/>
    <n v="26"/>
    <x v="1"/>
    <x v="0"/>
    <n v="1"/>
  </r>
  <r>
    <n v="49"/>
    <n v="39"/>
    <n v="117737"/>
    <n v="5740"/>
    <n v="12"/>
    <n v="8"/>
    <n v="646"/>
    <n v="0.44"/>
    <s v="No"/>
    <n v="5"/>
    <n v="6"/>
    <n v="3"/>
    <n v="1"/>
    <n v="5"/>
    <n v="5"/>
    <n v="25"/>
    <x v="1"/>
    <x v="0"/>
    <n v="1"/>
  </r>
  <r>
    <n v="50"/>
    <n v="39"/>
    <n v="70300"/>
    <n v="14190"/>
    <n v="48"/>
    <n v="3"/>
    <n v="747"/>
    <n v="0.35"/>
    <s v="No"/>
    <n v="5"/>
    <n v="5"/>
    <n v="5"/>
    <n v="3"/>
    <n v="3"/>
    <n v="5"/>
    <n v="26"/>
    <x v="1"/>
    <x v="0"/>
    <n v="1"/>
  </r>
  <r>
    <n v="51"/>
    <n v="32"/>
    <n v="91436"/>
    <n v="11632"/>
    <n v="60"/>
    <n v="5"/>
    <n v="722"/>
    <n v="0.31"/>
    <s v="No"/>
    <n v="5"/>
    <n v="6"/>
    <n v="5"/>
    <n v="3"/>
    <n v="3"/>
    <n v="5"/>
    <n v="27"/>
    <x v="1"/>
    <x v="1"/>
    <n v="0"/>
  </r>
  <r>
    <n v="52"/>
    <n v="59"/>
    <n v="58562"/>
    <n v="11356"/>
    <n v="48"/>
    <n v="6"/>
    <n v="762"/>
    <n v="0.38"/>
    <s v="No"/>
    <n v="4"/>
    <n v="5"/>
    <n v="6"/>
    <n v="3"/>
    <n v="5"/>
    <n v="5"/>
    <n v="28"/>
    <x v="1"/>
    <x v="0"/>
    <n v="1"/>
  </r>
  <r>
    <n v="53"/>
    <n v="34"/>
    <n v="36778"/>
    <n v="15479"/>
    <n v="36"/>
    <n v="8"/>
    <n v="608"/>
    <n v="0.23"/>
    <s v="No"/>
    <n v="5"/>
    <n v="2"/>
    <n v="3"/>
    <n v="6"/>
    <n v="5"/>
    <n v="5"/>
    <n v="26"/>
    <x v="1"/>
    <x v="1"/>
    <n v="0"/>
  </r>
  <r>
    <n v="54"/>
    <n v="26"/>
    <n v="86913"/>
    <n v="13640"/>
    <n v="36"/>
    <n v="2"/>
    <n v="689"/>
    <n v="0.27"/>
    <s v="No"/>
    <n v="5"/>
    <n v="6"/>
    <n v="3"/>
    <n v="3"/>
    <n v="3"/>
    <n v="5"/>
    <n v="25"/>
    <x v="1"/>
    <x v="1"/>
    <n v="0"/>
  </r>
  <r>
    <n v="55"/>
    <n v="28"/>
    <n v="149596"/>
    <n v="37292"/>
    <n v="48"/>
    <n v="10"/>
    <n v="569"/>
    <n v="0.22"/>
    <s v="No"/>
    <n v="5"/>
    <n v="6"/>
    <n v="1"/>
    <n v="6"/>
    <n v="5"/>
    <n v="5"/>
    <n v="28"/>
    <x v="1"/>
    <x v="1"/>
    <n v="0"/>
  </r>
  <r>
    <n v="56"/>
    <n v="31"/>
    <n v="128542"/>
    <n v="22942"/>
    <n v="12"/>
    <n v="7"/>
    <n v="660"/>
    <n v="0.22"/>
    <s v="No"/>
    <n v="5"/>
    <n v="6"/>
    <n v="3"/>
    <n v="6"/>
    <n v="5"/>
    <n v="5"/>
    <n v="30"/>
    <x v="0"/>
    <x v="0"/>
    <n v="1"/>
  </r>
  <r>
    <n v="57"/>
    <n v="28"/>
    <n v="38950"/>
    <n v="9444"/>
    <n v="12"/>
    <n v="10"/>
    <n v="628"/>
    <n v="0.28999999999999998"/>
    <s v="No"/>
    <n v="5"/>
    <n v="2"/>
    <n v="3"/>
    <n v="3"/>
    <n v="5"/>
    <n v="5"/>
    <n v="23"/>
    <x v="1"/>
    <x v="1"/>
    <n v="0"/>
  </r>
  <r>
    <n v="58"/>
    <n v="57"/>
    <n v="148781"/>
    <n v="5391"/>
    <n v="12"/>
    <n v="5"/>
    <n v="815"/>
    <n v="0.45"/>
    <s v="No"/>
    <n v="4"/>
    <n v="6"/>
    <n v="6"/>
    <n v="1"/>
    <n v="3"/>
    <n v="5"/>
    <n v="25"/>
    <x v="1"/>
    <x v="1"/>
    <n v="0"/>
  </r>
  <r>
    <n v="59"/>
    <n v="55"/>
    <n v="118670"/>
    <n v="32361"/>
    <n v="12"/>
    <n v="8"/>
    <n v="635"/>
    <n v="0.26"/>
    <s v="No"/>
    <n v="4"/>
    <n v="6"/>
    <n v="3"/>
    <n v="3"/>
    <n v="5"/>
    <n v="5"/>
    <n v="26"/>
    <x v="1"/>
    <x v="1"/>
    <n v="0"/>
  </r>
  <r>
    <n v="60"/>
    <n v="57"/>
    <n v="83444"/>
    <n v="10842"/>
    <n v="36"/>
    <n v="1"/>
    <n v="741"/>
    <n v="0.4"/>
    <s v="No"/>
    <n v="4"/>
    <n v="6"/>
    <n v="5"/>
    <n v="1"/>
    <n v="1"/>
    <n v="5"/>
    <n v="22"/>
    <x v="1"/>
    <x v="1"/>
    <n v="0"/>
  </r>
  <r>
    <n v="61"/>
    <n v="47"/>
    <n v="112578"/>
    <n v="28833"/>
    <n v="60"/>
    <n v="4"/>
    <n v="635"/>
    <n v="0.22"/>
    <s v="No"/>
    <n v="4"/>
    <n v="6"/>
    <n v="3"/>
    <n v="6"/>
    <n v="3"/>
    <n v="5"/>
    <n v="27"/>
    <x v="1"/>
    <x v="1"/>
    <n v="0"/>
  </r>
  <r>
    <n v="62"/>
    <n v="27"/>
    <n v="106280"/>
    <n v="26466"/>
    <n v="60"/>
    <n v="3"/>
    <n v="676"/>
    <n v="0.26"/>
    <s v="No"/>
    <n v="5"/>
    <n v="6"/>
    <n v="3"/>
    <n v="3"/>
    <n v="3"/>
    <n v="5"/>
    <n v="25"/>
    <x v="1"/>
    <x v="1"/>
    <n v="0"/>
  </r>
  <r>
    <n v="63"/>
    <n v="59"/>
    <n v="96090"/>
    <n v="32714"/>
    <n v="12"/>
    <n v="0"/>
    <n v="759"/>
    <n v="0.25"/>
    <s v="No"/>
    <n v="4"/>
    <n v="6"/>
    <n v="6"/>
    <n v="3"/>
    <n v="1"/>
    <n v="5"/>
    <n v="25"/>
    <x v="1"/>
    <x v="0"/>
    <n v="1"/>
  </r>
  <r>
    <n v="64"/>
    <n v="57"/>
    <n v="33184"/>
    <n v="25590"/>
    <n v="24"/>
    <n v="4"/>
    <n v="670"/>
    <n v="0.41"/>
    <s v="No"/>
    <n v="4"/>
    <n v="2"/>
    <n v="3"/>
    <n v="1"/>
    <n v="3"/>
    <n v="5"/>
    <n v="18"/>
    <x v="2"/>
    <x v="1"/>
    <n v="0"/>
  </r>
  <r>
    <n v="65"/>
    <n v="60"/>
    <n v="114825"/>
    <n v="37780"/>
    <n v="60"/>
    <n v="8"/>
    <n v="691"/>
    <n v="0.34"/>
    <s v="No"/>
    <n v="4"/>
    <n v="6"/>
    <n v="3"/>
    <n v="3"/>
    <n v="5"/>
    <n v="5"/>
    <n v="26"/>
    <x v="1"/>
    <x v="1"/>
    <n v="0"/>
  </r>
  <r>
    <n v="66"/>
    <n v="31"/>
    <n v="92531"/>
    <n v="28427"/>
    <n v="36"/>
    <n v="4"/>
    <n v="631"/>
    <n v="0.28000000000000003"/>
    <s v="Yes"/>
    <n v="5"/>
    <n v="6"/>
    <n v="3"/>
    <n v="3"/>
    <n v="3"/>
    <n v="0"/>
    <n v="20"/>
    <x v="1"/>
    <x v="1"/>
    <n v="0"/>
  </r>
  <r>
    <n v="67"/>
    <n v="58"/>
    <n v="129210"/>
    <n v="17073"/>
    <n v="36"/>
    <n v="7"/>
    <n v="842"/>
    <n v="0.32"/>
    <s v="No"/>
    <n v="4"/>
    <n v="6"/>
    <n v="6"/>
    <n v="3"/>
    <n v="5"/>
    <n v="5"/>
    <n v="29"/>
    <x v="1"/>
    <x v="1"/>
    <n v="0"/>
  </r>
  <r>
    <n v="68"/>
    <n v="42"/>
    <n v="148470"/>
    <n v="23652"/>
    <n v="48"/>
    <n v="6"/>
    <n v="611"/>
    <n v="0.31"/>
    <s v="No"/>
    <n v="4"/>
    <n v="6"/>
    <n v="3"/>
    <n v="3"/>
    <n v="5"/>
    <n v="5"/>
    <n v="26"/>
    <x v="1"/>
    <x v="0"/>
    <n v="1"/>
  </r>
  <r>
    <n v="69"/>
    <n v="53"/>
    <n v="36059"/>
    <n v="7492"/>
    <n v="48"/>
    <n v="8"/>
    <n v="763"/>
    <n v="0.12"/>
    <s v="No"/>
    <n v="4"/>
    <n v="2"/>
    <n v="6"/>
    <n v="6"/>
    <n v="5"/>
    <n v="5"/>
    <n v="28"/>
    <x v="1"/>
    <x v="0"/>
    <n v="1"/>
  </r>
  <r>
    <n v="70"/>
    <n v="31"/>
    <n v="106793"/>
    <n v="24417"/>
    <n v="48"/>
    <n v="8"/>
    <n v="675"/>
    <n v="0.37"/>
    <s v="No"/>
    <n v="5"/>
    <n v="6"/>
    <n v="3"/>
    <n v="3"/>
    <n v="5"/>
    <n v="5"/>
    <n v="27"/>
    <x v="1"/>
    <x v="1"/>
    <n v="0"/>
  </r>
  <r>
    <n v="71"/>
    <n v="51"/>
    <n v="105215"/>
    <n v="34989"/>
    <n v="48"/>
    <n v="3"/>
    <n v="834"/>
    <n v="0.31"/>
    <s v="No"/>
    <n v="4"/>
    <n v="6"/>
    <n v="6"/>
    <n v="3"/>
    <n v="3"/>
    <n v="5"/>
    <n v="27"/>
    <x v="1"/>
    <x v="1"/>
    <n v="0"/>
  </r>
  <r>
    <n v="72"/>
    <n v="31"/>
    <n v="121551"/>
    <n v="32110"/>
    <n v="48"/>
    <n v="5"/>
    <n v="743"/>
    <n v="0.18"/>
    <s v="No"/>
    <n v="5"/>
    <n v="6"/>
    <n v="5"/>
    <n v="6"/>
    <n v="3"/>
    <n v="5"/>
    <n v="30"/>
    <x v="0"/>
    <x v="0"/>
    <n v="1"/>
  </r>
  <r>
    <n v="73"/>
    <n v="31"/>
    <n v="31394"/>
    <n v="30511"/>
    <n v="36"/>
    <n v="6"/>
    <n v="739"/>
    <n v="0.37"/>
    <s v="No"/>
    <n v="5"/>
    <n v="2"/>
    <n v="5"/>
    <n v="3"/>
    <n v="5"/>
    <n v="5"/>
    <n v="25"/>
    <x v="1"/>
    <x v="0"/>
    <n v="1"/>
  </r>
  <r>
    <n v="74"/>
    <n v="53"/>
    <n v="53271"/>
    <n v="37982"/>
    <n v="12"/>
    <n v="3"/>
    <n v="803"/>
    <n v="0.36"/>
    <s v="No"/>
    <n v="4"/>
    <n v="5"/>
    <n v="6"/>
    <n v="3"/>
    <n v="3"/>
    <n v="5"/>
    <n v="26"/>
    <x v="1"/>
    <x v="1"/>
    <n v="0"/>
  </r>
  <r>
    <n v="75"/>
    <n v="54"/>
    <n v="73740"/>
    <n v="34382"/>
    <n v="36"/>
    <n v="0"/>
    <n v="725"/>
    <n v="0.39"/>
    <s v="No"/>
    <n v="4"/>
    <n v="5"/>
    <n v="5"/>
    <n v="3"/>
    <n v="1"/>
    <n v="5"/>
    <n v="23"/>
    <x v="1"/>
    <x v="0"/>
    <n v="1"/>
  </r>
  <r>
    <n v="76"/>
    <n v="56"/>
    <n v="138207"/>
    <n v="7447"/>
    <n v="12"/>
    <n v="1"/>
    <n v="621"/>
    <n v="0.26"/>
    <s v="No"/>
    <n v="4"/>
    <n v="6"/>
    <n v="3"/>
    <n v="3"/>
    <n v="1"/>
    <n v="5"/>
    <n v="22"/>
    <x v="1"/>
    <x v="0"/>
    <n v="1"/>
  </r>
  <r>
    <n v="77"/>
    <n v="41"/>
    <n v="31977"/>
    <n v="12139"/>
    <n v="60"/>
    <n v="6"/>
    <n v="565"/>
    <n v="0.41"/>
    <s v="No"/>
    <n v="4"/>
    <n v="2"/>
    <n v="1"/>
    <n v="1"/>
    <n v="5"/>
    <n v="5"/>
    <n v="18"/>
    <x v="2"/>
    <x v="1"/>
    <n v="0"/>
  </r>
  <r>
    <n v="78"/>
    <n v="24"/>
    <n v="51019"/>
    <n v="7952"/>
    <n v="48"/>
    <n v="6"/>
    <n v="646"/>
    <n v="0.16"/>
    <s v="No"/>
    <n v="2"/>
    <n v="5"/>
    <n v="3"/>
    <n v="6"/>
    <n v="5"/>
    <n v="5"/>
    <n v="26"/>
    <x v="1"/>
    <x v="1"/>
    <n v="0"/>
  </r>
  <r>
    <n v="79"/>
    <n v="25"/>
    <n v="105722"/>
    <n v="30139"/>
    <n v="60"/>
    <n v="6"/>
    <n v="613"/>
    <n v="0.28999999999999998"/>
    <s v="No"/>
    <n v="2"/>
    <n v="6"/>
    <n v="3"/>
    <n v="3"/>
    <n v="5"/>
    <n v="5"/>
    <n v="24"/>
    <x v="1"/>
    <x v="1"/>
    <n v="0"/>
  </r>
  <r>
    <n v="80"/>
    <n v="39"/>
    <n v="141444"/>
    <n v="39441"/>
    <n v="12"/>
    <n v="0"/>
    <n v="829"/>
    <n v="0.14000000000000001"/>
    <s v="No"/>
    <n v="5"/>
    <n v="6"/>
    <n v="6"/>
    <n v="6"/>
    <n v="1"/>
    <n v="5"/>
    <n v="29"/>
    <x v="1"/>
    <x v="1"/>
    <n v="0"/>
  </r>
  <r>
    <n v="81"/>
    <n v="54"/>
    <n v="52980"/>
    <n v="33162"/>
    <n v="24"/>
    <n v="1"/>
    <n v="582"/>
    <n v="0.4"/>
    <s v="No"/>
    <n v="4"/>
    <n v="5"/>
    <n v="1"/>
    <n v="1"/>
    <n v="1"/>
    <n v="5"/>
    <n v="17"/>
    <x v="2"/>
    <x v="1"/>
    <n v="0"/>
  </r>
  <r>
    <n v="82"/>
    <n v="25"/>
    <n v="131371"/>
    <n v="21031"/>
    <n v="12"/>
    <n v="6"/>
    <n v="738"/>
    <n v="0.2"/>
    <s v="No"/>
    <n v="2"/>
    <n v="6"/>
    <n v="5"/>
    <n v="6"/>
    <n v="5"/>
    <n v="5"/>
    <n v="29"/>
    <x v="1"/>
    <x v="1"/>
    <n v="0"/>
  </r>
  <r>
    <n v="83"/>
    <n v="28"/>
    <n v="80232"/>
    <n v="10218"/>
    <n v="12"/>
    <n v="7"/>
    <n v="672"/>
    <n v="0.28999999999999998"/>
    <s v="Yes"/>
    <n v="5"/>
    <n v="6"/>
    <n v="3"/>
    <n v="3"/>
    <n v="5"/>
    <n v="0"/>
    <n v="22"/>
    <x v="1"/>
    <x v="0"/>
    <n v="1"/>
  </r>
  <r>
    <n v="84"/>
    <n v="29"/>
    <n v="107606"/>
    <n v="10803"/>
    <n v="12"/>
    <n v="6"/>
    <n v="813"/>
    <n v="0.17"/>
    <s v="No"/>
    <n v="5"/>
    <n v="6"/>
    <n v="6"/>
    <n v="6"/>
    <n v="5"/>
    <n v="5"/>
    <n v="33"/>
    <x v="0"/>
    <x v="0"/>
    <n v="1"/>
  </r>
  <r>
    <n v="85"/>
    <n v="60"/>
    <n v="51332"/>
    <n v="29323"/>
    <n v="60"/>
    <n v="3"/>
    <n v="550"/>
    <n v="0.2"/>
    <s v="No"/>
    <n v="4"/>
    <n v="5"/>
    <n v="1"/>
    <n v="6"/>
    <n v="3"/>
    <n v="5"/>
    <n v="24"/>
    <x v="1"/>
    <x v="1"/>
    <n v="0"/>
  </r>
  <r>
    <n v="86"/>
    <n v="34"/>
    <n v="120395"/>
    <n v="22487"/>
    <n v="48"/>
    <n v="2"/>
    <n v="677"/>
    <n v="0.33"/>
    <s v="No"/>
    <n v="5"/>
    <n v="6"/>
    <n v="3"/>
    <n v="3"/>
    <n v="3"/>
    <n v="5"/>
    <n v="25"/>
    <x v="1"/>
    <x v="1"/>
    <n v="0"/>
  </r>
  <r>
    <n v="87"/>
    <n v="59"/>
    <n v="65279"/>
    <n v="28564"/>
    <n v="36"/>
    <n v="5"/>
    <n v="562"/>
    <n v="0.22"/>
    <s v="No"/>
    <n v="4"/>
    <n v="5"/>
    <n v="1"/>
    <n v="6"/>
    <n v="3"/>
    <n v="5"/>
    <n v="24"/>
    <x v="1"/>
    <x v="1"/>
    <n v="0"/>
  </r>
  <r>
    <n v="88"/>
    <n v="56"/>
    <n v="49393"/>
    <n v="30606"/>
    <n v="24"/>
    <n v="5"/>
    <n v="814"/>
    <n v="0.15"/>
    <s v="No"/>
    <n v="4"/>
    <n v="5"/>
    <n v="6"/>
    <n v="6"/>
    <n v="3"/>
    <n v="5"/>
    <n v="29"/>
    <x v="1"/>
    <x v="1"/>
    <n v="0"/>
  </r>
  <r>
    <n v="89"/>
    <n v="51"/>
    <n v="43542"/>
    <n v="18762"/>
    <n v="36"/>
    <n v="9"/>
    <n v="665"/>
    <n v="0.32"/>
    <s v="No"/>
    <n v="4"/>
    <n v="5"/>
    <n v="3"/>
    <n v="3"/>
    <n v="5"/>
    <n v="5"/>
    <n v="25"/>
    <x v="1"/>
    <x v="1"/>
    <n v="0"/>
  </r>
  <r>
    <n v="90"/>
    <n v="44"/>
    <n v="113704"/>
    <n v="37830"/>
    <n v="12"/>
    <n v="8"/>
    <n v="796"/>
    <n v="0.31"/>
    <s v="No"/>
    <n v="4"/>
    <n v="6"/>
    <n v="6"/>
    <n v="3"/>
    <n v="5"/>
    <n v="5"/>
    <n v="29"/>
    <x v="1"/>
    <x v="1"/>
    <n v="0"/>
  </r>
  <r>
    <n v="91"/>
    <n v="30"/>
    <n v="114803"/>
    <n v="28317"/>
    <n v="60"/>
    <n v="9"/>
    <n v="844"/>
    <n v="0.31"/>
    <s v="No"/>
    <n v="5"/>
    <n v="6"/>
    <n v="6"/>
    <n v="3"/>
    <n v="5"/>
    <n v="5"/>
    <n v="30"/>
    <x v="0"/>
    <x v="0"/>
    <n v="1"/>
  </r>
  <r>
    <n v="92"/>
    <n v="41"/>
    <n v="76267"/>
    <n v="32186"/>
    <n v="12"/>
    <n v="5"/>
    <n v="806"/>
    <n v="0.4"/>
    <s v="No"/>
    <n v="4"/>
    <n v="5"/>
    <n v="6"/>
    <n v="1"/>
    <n v="3"/>
    <n v="5"/>
    <n v="24"/>
    <x v="1"/>
    <x v="1"/>
    <n v="0"/>
  </r>
  <r>
    <n v="93"/>
    <n v="40"/>
    <n v="126466"/>
    <n v="22938"/>
    <n v="24"/>
    <n v="6"/>
    <n v="619"/>
    <n v="0.37"/>
    <s v="No"/>
    <n v="5"/>
    <n v="6"/>
    <n v="3"/>
    <n v="3"/>
    <n v="5"/>
    <n v="5"/>
    <n v="27"/>
    <x v="1"/>
    <x v="0"/>
    <n v="1"/>
  </r>
  <r>
    <n v="94"/>
    <n v="53"/>
    <n v="101176"/>
    <n v="28929"/>
    <n v="12"/>
    <n v="2"/>
    <n v="681"/>
    <n v="0.19"/>
    <s v="Yes"/>
    <n v="4"/>
    <n v="6"/>
    <n v="3"/>
    <n v="6"/>
    <n v="3"/>
    <n v="0"/>
    <n v="22"/>
    <x v="1"/>
    <x v="0"/>
    <n v="1"/>
  </r>
  <r>
    <n v="95"/>
    <n v="28"/>
    <n v="121739"/>
    <n v="16842"/>
    <n v="24"/>
    <n v="4"/>
    <n v="641"/>
    <n v="0.42"/>
    <s v="Yes"/>
    <n v="5"/>
    <n v="6"/>
    <n v="3"/>
    <n v="1"/>
    <n v="3"/>
    <n v="0"/>
    <n v="18"/>
    <x v="2"/>
    <x v="1"/>
    <n v="0"/>
  </r>
  <r>
    <n v="96"/>
    <n v="47"/>
    <n v="63498"/>
    <n v="32904"/>
    <n v="12"/>
    <n v="10"/>
    <n v="587"/>
    <n v="0.13"/>
    <s v="No"/>
    <n v="4"/>
    <n v="5"/>
    <n v="1"/>
    <n v="6"/>
    <n v="5"/>
    <n v="5"/>
    <n v="26"/>
    <x v="1"/>
    <x v="0"/>
    <n v="1"/>
  </r>
  <r>
    <n v="97"/>
    <n v="33"/>
    <n v="34587"/>
    <n v="37865"/>
    <n v="12"/>
    <n v="2"/>
    <n v="569"/>
    <n v="0.33"/>
    <s v="No"/>
    <n v="5"/>
    <n v="2"/>
    <n v="1"/>
    <n v="3"/>
    <n v="3"/>
    <n v="5"/>
    <n v="19"/>
    <x v="2"/>
    <x v="1"/>
    <n v="0"/>
  </r>
  <r>
    <n v="98"/>
    <n v="57"/>
    <n v="143455"/>
    <n v="11216"/>
    <n v="60"/>
    <n v="4"/>
    <n v="598"/>
    <n v="0.25"/>
    <s v="No"/>
    <n v="4"/>
    <n v="6"/>
    <n v="1"/>
    <n v="3"/>
    <n v="3"/>
    <n v="5"/>
    <n v="22"/>
    <x v="1"/>
    <x v="1"/>
    <n v="0"/>
  </r>
  <r>
    <n v="99"/>
    <n v="29"/>
    <n v="55833"/>
    <n v="15614"/>
    <n v="12"/>
    <n v="0"/>
    <n v="661"/>
    <n v="0.45"/>
    <s v="Yes"/>
    <n v="5"/>
    <n v="5"/>
    <n v="3"/>
    <n v="1"/>
    <n v="1"/>
    <n v="0"/>
    <n v="15"/>
    <x v="2"/>
    <x v="1"/>
    <n v="0"/>
  </r>
  <r>
    <n v="100"/>
    <n v="54"/>
    <n v="56028"/>
    <n v="10231"/>
    <n v="36"/>
    <n v="7"/>
    <n v="813"/>
    <n v="0.49"/>
    <s v="No"/>
    <n v="4"/>
    <n v="5"/>
    <n v="6"/>
    <n v="1"/>
    <n v="5"/>
    <n v="5"/>
    <n v="26"/>
    <x v="1"/>
    <x v="1"/>
    <n v="0"/>
  </r>
  <r>
    <n v="101"/>
    <n v="29"/>
    <n v="56472"/>
    <n v="14936"/>
    <n v="36"/>
    <n v="7"/>
    <n v="733"/>
    <n v="0.1"/>
    <s v="Yes"/>
    <n v="5"/>
    <n v="5"/>
    <n v="5"/>
    <n v="6"/>
    <n v="5"/>
    <n v="0"/>
    <n v="26"/>
    <x v="1"/>
    <x v="0"/>
    <n v="1"/>
  </r>
  <r>
    <n v="102"/>
    <n v="36"/>
    <n v="104248"/>
    <n v="39705"/>
    <n v="60"/>
    <n v="8"/>
    <n v="833"/>
    <n v="0.5"/>
    <s v="No"/>
    <n v="5"/>
    <n v="6"/>
    <n v="6"/>
    <n v="1"/>
    <n v="5"/>
    <n v="5"/>
    <n v="28"/>
    <x v="1"/>
    <x v="0"/>
    <n v="1"/>
  </r>
  <r>
    <n v="103"/>
    <n v="23"/>
    <n v="116643"/>
    <n v="36595"/>
    <n v="24"/>
    <n v="0"/>
    <n v="747"/>
    <n v="0.14000000000000001"/>
    <s v="No"/>
    <n v="2"/>
    <n v="6"/>
    <n v="5"/>
    <n v="6"/>
    <n v="1"/>
    <n v="5"/>
    <n v="25"/>
    <x v="1"/>
    <x v="1"/>
    <n v="0"/>
  </r>
  <r>
    <n v="104"/>
    <n v="56"/>
    <n v="119604"/>
    <n v="10915"/>
    <n v="36"/>
    <n v="6"/>
    <n v="848"/>
    <n v="0.22"/>
    <s v="No"/>
    <n v="4"/>
    <n v="6"/>
    <n v="6"/>
    <n v="6"/>
    <n v="5"/>
    <n v="5"/>
    <n v="32"/>
    <x v="0"/>
    <x v="0"/>
    <n v="1"/>
  </r>
  <r>
    <n v="105"/>
    <n v="34"/>
    <n v="68138"/>
    <n v="5278"/>
    <n v="48"/>
    <n v="2"/>
    <n v="752"/>
    <n v="0.22"/>
    <s v="No"/>
    <n v="5"/>
    <n v="5"/>
    <n v="6"/>
    <n v="6"/>
    <n v="3"/>
    <n v="5"/>
    <n v="30"/>
    <x v="0"/>
    <x v="0"/>
    <n v="1"/>
  </r>
  <r>
    <n v="106"/>
    <n v="53"/>
    <n v="70994"/>
    <n v="14902"/>
    <n v="36"/>
    <n v="5"/>
    <n v="792"/>
    <n v="0.38"/>
    <s v="No"/>
    <n v="4"/>
    <n v="5"/>
    <n v="6"/>
    <n v="3"/>
    <n v="3"/>
    <n v="5"/>
    <n v="26"/>
    <x v="1"/>
    <x v="0"/>
    <n v="1"/>
  </r>
  <r>
    <n v="107"/>
    <n v="60"/>
    <n v="39642"/>
    <n v="22899"/>
    <n v="24"/>
    <n v="9"/>
    <n v="666"/>
    <n v="0.13"/>
    <s v="Yes"/>
    <n v="4"/>
    <n v="2"/>
    <n v="3"/>
    <n v="6"/>
    <n v="5"/>
    <n v="0"/>
    <n v="20"/>
    <x v="1"/>
    <x v="1"/>
    <n v="0"/>
  </r>
  <r>
    <n v="108"/>
    <n v="31"/>
    <n v="64576"/>
    <n v="17445"/>
    <n v="60"/>
    <n v="3"/>
    <n v="795"/>
    <n v="0.13"/>
    <s v="Yes"/>
    <n v="5"/>
    <n v="5"/>
    <n v="6"/>
    <n v="6"/>
    <n v="3"/>
    <n v="0"/>
    <n v="25"/>
    <x v="1"/>
    <x v="1"/>
    <n v="0"/>
  </r>
  <r>
    <n v="109"/>
    <n v="29"/>
    <n v="36877"/>
    <n v="7949"/>
    <n v="48"/>
    <n v="10"/>
    <n v="555"/>
    <n v="0.35"/>
    <s v="No"/>
    <n v="5"/>
    <n v="2"/>
    <n v="1"/>
    <n v="3"/>
    <n v="5"/>
    <n v="5"/>
    <n v="21"/>
    <x v="1"/>
    <x v="1"/>
    <n v="0"/>
  </r>
  <r>
    <n v="110"/>
    <n v="53"/>
    <n v="55550"/>
    <n v="20489"/>
    <n v="12"/>
    <n v="9"/>
    <n v="610"/>
    <n v="0.31"/>
    <s v="No"/>
    <n v="4"/>
    <n v="5"/>
    <n v="3"/>
    <n v="3"/>
    <n v="5"/>
    <n v="5"/>
    <n v="25"/>
    <x v="1"/>
    <x v="1"/>
    <n v="0"/>
  </r>
  <r>
    <n v="111"/>
    <n v="34"/>
    <n v="36659"/>
    <n v="31007"/>
    <n v="24"/>
    <n v="6"/>
    <n v="627"/>
    <n v="0.34"/>
    <s v="No"/>
    <n v="5"/>
    <n v="2"/>
    <n v="3"/>
    <n v="3"/>
    <n v="5"/>
    <n v="5"/>
    <n v="23"/>
    <x v="1"/>
    <x v="1"/>
    <n v="0"/>
  </r>
  <r>
    <n v="112"/>
    <n v="58"/>
    <n v="47526"/>
    <n v="19054"/>
    <n v="60"/>
    <n v="8"/>
    <n v="804"/>
    <n v="0.49"/>
    <s v="Yes"/>
    <n v="4"/>
    <n v="5"/>
    <n v="6"/>
    <n v="1"/>
    <n v="5"/>
    <n v="0"/>
    <n v="21"/>
    <x v="1"/>
    <x v="1"/>
    <n v="0"/>
  </r>
  <r>
    <n v="113"/>
    <n v="45"/>
    <n v="53623"/>
    <n v="35513"/>
    <n v="36"/>
    <n v="6"/>
    <n v="633"/>
    <n v="0.14000000000000001"/>
    <s v="No"/>
    <n v="4"/>
    <n v="5"/>
    <n v="3"/>
    <n v="6"/>
    <n v="5"/>
    <n v="5"/>
    <n v="28"/>
    <x v="1"/>
    <x v="1"/>
    <n v="0"/>
  </r>
  <r>
    <n v="114"/>
    <n v="40"/>
    <n v="67190"/>
    <n v="33252"/>
    <n v="24"/>
    <n v="6"/>
    <n v="812"/>
    <n v="0.46"/>
    <s v="No"/>
    <n v="5"/>
    <n v="5"/>
    <n v="6"/>
    <n v="1"/>
    <n v="5"/>
    <n v="5"/>
    <n v="27"/>
    <x v="1"/>
    <x v="1"/>
    <n v="0"/>
  </r>
  <r>
    <n v="115"/>
    <n v="40"/>
    <n v="111178"/>
    <n v="7743"/>
    <n v="12"/>
    <n v="2"/>
    <n v="850"/>
    <n v="0.28000000000000003"/>
    <s v="No"/>
    <n v="5"/>
    <n v="6"/>
    <n v="6"/>
    <n v="3"/>
    <n v="3"/>
    <n v="5"/>
    <n v="28"/>
    <x v="1"/>
    <x v="0"/>
    <n v="1"/>
  </r>
  <r>
    <n v="116"/>
    <n v="33"/>
    <n v="76032"/>
    <n v="13435"/>
    <n v="60"/>
    <n v="5"/>
    <n v="559"/>
    <n v="0.44"/>
    <s v="No"/>
    <n v="5"/>
    <n v="5"/>
    <n v="1"/>
    <n v="1"/>
    <n v="3"/>
    <n v="5"/>
    <n v="20"/>
    <x v="1"/>
    <x v="1"/>
    <n v="0"/>
  </r>
  <r>
    <n v="117"/>
    <n v="54"/>
    <n v="87683"/>
    <n v="28859"/>
    <n v="60"/>
    <n v="9"/>
    <n v="795"/>
    <n v="0.16"/>
    <s v="No"/>
    <n v="4"/>
    <n v="6"/>
    <n v="6"/>
    <n v="6"/>
    <n v="5"/>
    <n v="5"/>
    <n v="32"/>
    <x v="0"/>
    <x v="0"/>
    <n v="1"/>
  </r>
  <r>
    <n v="118"/>
    <n v="35"/>
    <n v="132115"/>
    <n v="8948"/>
    <n v="36"/>
    <n v="7"/>
    <n v="705"/>
    <n v="0.13"/>
    <s v="No"/>
    <n v="5"/>
    <n v="6"/>
    <n v="5"/>
    <n v="6"/>
    <n v="5"/>
    <n v="5"/>
    <n v="32"/>
    <x v="0"/>
    <x v="0"/>
    <n v="1"/>
  </r>
  <r>
    <n v="119"/>
    <n v="57"/>
    <n v="108277"/>
    <n v="34995"/>
    <n v="60"/>
    <n v="2"/>
    <n v="789"/>
    <n v="0.17"/>
    <s v="Yes"/>
    <n v="4"/>
    <n v="6"/>
    <n v="6"/>
    <n v="6"/>
    <n v="3"/>
    <n v="0"/>
    <n v="25"/>
    <x v="1"/>
    <x v="0"/>
    <n v="1"/>
  </r>
  <r>
    <n v="120"/>
    <n v="58"/>
    <n v="90710"/>
    <n v="36037"/>
    <n v="36"/>
    <n v="4"/>
    <n v="644"/>
    <n v="0.31"/>
    <s v="No"/>
    <n v="4"/>
    <n v="6"/>
    <n v="3"/>
    <n v="3"/>
    <n v="3"/>
    <n v="5"/>
    <n v="24"/>
    <x v="1"/>
    <x v="0"/>
    <n v="1"/>
  </r>
  <r>
    <n v="121"/>
    <n v="50"/>
    <n v="63559"/>
    <n v="36534"/>
    <n v="60"/>
    <n v="7"/>
    <n v="639"/>
    <n v="0.31"/>
    <s v="No"/>
    <n v="4"/>
    <n v="5"/>
    <n v="3"/>
    <n v="3"/>
    <n v="5"/>
    <n v="5"/>
    <n v="25"/>
    <x v="1"/>
    <x v="0"/>
    <n v="1"/>
  </r>
  <r>
    <n v="122"/>
    <n v="23"/>
    <n v="148055"/>
    <n v="23293"/>
    <n v="48"/>
    <n v="5"/>
    <n v="582"/>
    <n v="0.17"/>
    <s v="No"/>
    <n v="2"/>
    <n v="6"/>
    <n v="1"/>
    <n v="6"/>
    <n v="3"/>
    <n v="5"/>
    <n v="23"/>
    <x v="1"/>
    <x v="0"/>
    <n v="1"/>
  </r>
  <r>
    <n v="123"/>
    <n v="58"/>
    <n v="57484"/>
    <n v="11356"/>
    <n v="24"/>
    <n v="0"/>
    <n v="691"/>
    <n v="0.17"/>
    <s v="No"/>
    <n v="4"/>
    <n v="5"/>
    <n v="3"/>
    <n v="6"/>
    <n v="1"/>
    <n v="5"/>
    <n v="24"/>
    <x v="1"/>
    <x v="1"/>
    <n v="0"/>
  </r>
  <r>
    <n v="124"/>
    <n v="45"/>
    <n v="66093"/>
    <n v="38438"/>
    <n v="24"/>
    <n v="8"/>
    <n v="630"/>
    <n v="0.22"/>
    <s v="No"/>
    <n v="4"/>
    <n v="5"/>
    <n v="3"/>
    <n v="6"/>
    <n v="5"/>
    <n v="5"/>
    <n v="28"/>
    <x v="1"/>
    <x v="1"/>
    <n v="0"/>
  </r>
  <r>
    <n v="125"/>
    <n v="57"/>
    <n v="99423"/>
    <n v="14028"/>
    <n v="60"/>
    <n v="0"/>
    <n v="722"/>
    <n v="0.2"/>
    <s v="No"/>
    <n v="4"/>
    <n v="6"/>
    <n v="5"/>
    <n v="6"/>
    <n v="1"/>
    <n v="5"/>
    <n v="27"/>
    <x v="1"/>
    <x v="1"/>
    <n v="0"/>
  </r>
  <r>
    <n v="126"/>
    <n v="31"/>
    <n v="76030"/>
    <n v="20799"/>
    <n v="48"/>
    <n v="2"/>
    <n v="722"/>
    <n v="0.33"/>
    <s v="No"/>
    <n v="5"/>
    <n v="5"/>
    <n v="5"/>
    <n v="3"/>
    <n v="3"/>
    <n v="5"/>
    <n v="26"/>
    <x v="1"/>
    <x v="0"/>
    <n v="1"/>
  </r>
  <r>
    <n v="127"/>
    <n v="40"/>
    <n v="68448"/>
    <n v="38676"/>
    <n v="12"/>
    <n v="0"/>
    <n v="565"/>
    <n v="0.27"/>
    <s v="No"/>
    <n v="5"/>
    <n v="5"/>
    <n v="1"/>
    <n v="3"/>
    <n v="1"/>
    <n v="5"/>
    <n v="20"/>
    <x v="1"/>
    <x v="1"/>
    <n v="0"/>
  </r>
  <r>
    <n v="128"/>
    <n v="40"/>
    <n v="144030"/>
    <n v="21023"/>
    <n v="12"/>
    <n v="10"/>
    <n v="648"/>
    <n v="0.22"/>
    <s v="No"/>
    <n v="5"/>
    <n v="6"/>
    <n v="3"/>
    <n v="6"/>
    <n v="5"/>
    <n v="5"/>
    <n v="30"/>
    <x v="0"/>
    <x v="0"/>
    <n v="1"/>
  </r>
  <r>
    <n v="129"/>
    <n v="29"/>
    <n v="115900"/>
    <n v="14980"/>
    <n v="48"/>
    <n v="4"/>
    <n v="794"/>
    <n v="0.38"/>
    <s v="No"/>
    <n v="5"/>
    <n v="6"/>
    <n v="6"/>
    <n v="3"/>
    <n v="3"/>
    <n v="5"/>
    <n v="28"/>
    <x v="1"/>
    <x v="1"/>
    <n v="0"/>
  </r>
  <r>
    <n v="130"/>
    <n v="33"/>
    <n v="56701"/>
    <n v="19790"/>
    <n v="36"/>
    <n v="7"/>
    <n v="842"/>
    <n v="0.5"/>
    <s v="No"/>
    <n v="5"/>
    <n v="5"/>
    <n v="6"/>
    <n v="1"/>
    <n v="5"/>
    <n v="5"/>
    <n v="27"/>
    <x v="1"/>
    <x v="1"/>
    <n v="0"/>
  </r>
  <r>
    <n v="131"/>
    <n v="55"/>
    <n v="139369"/>
    <n v="28500"/>
    <n v="12"/>
    <n v="7"/>
    <n v="821"/>
    <n v="0.13"/>
    <s v="No"/>
    <n v="4"/>
    <n v="6"/>
    <n v="6"/>
    <n v="6"/>
    <n v="5"/>
    <n v="5"/>
    <n v="32"/>
    <x v="0"/>
    <x v="0"/>
    <n v="1"/>
  </r>
  <r>
    <n v="132"/>
    <n v="26"/>
    <n v="113259"/>
    <n v="37610"/>
    <n v="36"/>
    <n v="5"/>
    <n v="681"/>
    <n v="0.5"/>
    <s v="No"/>
    <n v="5"/>
    <n v="6"/>
    <n v="3"/>
    <n v="1"/>
    <n v="3"/>
    <n v="5"/>
    <n v="23"/>
    <x v="1"/>
    <x v="0"/>
    <n v="1"/>
  </r>
  <r>
    <n v="133"/>
    <n v="46"/>
    <n v="32999"/>
    <n v="26102"/>
    <n v="12"/>
    <n v="2"/>
    <n v="570"/>
    <n v="0.31"/>
    <s v="No"/>
    <n v="4"/>
    <n v="2"/>
    <n v="1"/>
    <n v="3"/>
    <n v="3"/>
    <n v="5"/>
    <n v="18"/>
    <x v="2"/>
    <x v="1"/>
    <n v="0"/>
  </r>
  <r>
    <n v="134"/>
    <n v="34"/>
    <n v="100173"/>
    <n v="23098"/>
    <n v="60"/>
    <n v="4"/>
    <n v="710"/>
    <n v="0.13"/>
    <s v="No"/>
    <n v="5"/>
    <n v="6"/>
    <n v="5"/>
    <n v="6"/>
    <n v="3"/>
    <n v="5"/>
    <n v="30"/>
    <x v="0"/>
    <x v="0"/>
    <n v="1"/>
  </r>
  <r>
    <n v="135"/>
    <n v="44"/>
    <n v="123216"/>
    <n v="8483"/>
    <n v="60"/>
    <n v="4"/>
    <n v="774"/>
    <n v="0.34"/>
    <s v="Yes"/>
    <n v="4"/>
    <n v="6"/>
    <n v="6"/>
    <n v="3"/>
    <n v="3"/>
    <n v="0"/>
    <n v="22"/>
    <x v="1"/>
    <x v="0"/>
    <n v="1"/>
  </r>
  <r>
    <n v="136"/>
    <n v="58"/>
    <n v="105774"/>
    <n v="14668"/>
    <n v="60"/>
    <n v="1"/>
    <n v="595"/>
    <n v="0.39"/>
    <s v="No"/>
    <n v="4"/>
    <n v="6"/>
    <n v="1"/>
    <n v="3"/>
    <n v="1"/>
    <n v="5"/>
    <n v="20"/>
    <x v="1"/>
    <x v="1"/>
    <n v="0"/>
  </r>
  <r>
    <n v="137"/>
    <n v="34"/>
    <n v="88526"/>
    <n v="17370"/>
    <n v="24"/>
    <n v="4"/>
    <n v="550"/>
    <n v="0.34"/>
    <s v="No"/>
    <n v="5"/>
    <n v="6"/>
    <n v="1"/>
    <n v="3"/>
    <n v="3"/>
    <n v="5"/>
    <n v="23"/>
    <x v="1"/>
    <x v="1"/>
    <n v="0"/>
  </r>
  <r>
    <n v="138"/>
    <n v="52"/>
    <n v="31279"/>
    <n v="16521"/>
    <n v="24"/>
    <n v="9"/>
    <n v="750"/>
    <n v="0.12"/>
    <s v="No"/>
    <n v="4"/>
    <n v="2"/>
    <n v="6"/>
    <n v="6"/>
    <n v="5"/>
    <n v="5"/>
    <n v="28"/>
    <x v="1"/>
    <x v="1"/>
    <n v="0"/>
  </r>
  <r>
    <n v="139"/>
    <n v="54"/>
    <n v="99343"/>
    <n v="24187"/>
    <n v="36"/>
    <n v="4"/>
    <n v="821"/>
    <n v="0.12"/>
    <s v="No"/>
    <n v="4"/>
    <n v="6"/>
    <n v="6"/>
    <n v="6"/>
    <n v="3"/>
    <n v="5"/>
    <n v="30"/>
    <x v="0"/>
    <x v="0"/>
    <n v="1"/>
  </r>
  <r>
    <n v="140"/>
    <n v="50"/>
    <n v="34848"/>
    <n v="16582"/>
    <n v="36"/>
    <n v="0"/>
    <n v="563"/>
    <n v="0.16"/>
    <s v="No"/>
    <n v="4"/>
    <n v="2"/>
    <n v="1"/>
    <n v="6"/>
    <n v="1"/>
    <n v="5"/>
    <n v="19"/>
    <x v="2"/>
    <x v="1"/>
    <n v="0"/>
  </r>
  <r>
    <n v="141"/>
    <n v="57"/>
    <n v="77759"/>
    <n v="15140"/>
    <n v="48"/>
    <n v="10"/>
    <n v="695"/>
    <n v="0.49"/>
    <s v="No"/>
    <n v="4"/>
    <n v="5"/>
    <n v="3"/>
    <n v="1"/>
    <n v="5"/>
    <n v="5"/>
    <n v="23"/>
    <x v="1"/>
    <x v="1"/>
    <n v="0"/>
  </r>
  <r>
    <n v="142"/>
    <n v="32"/>
    <n v="75192"/>
    <n v="27668"/>
    <n v="12"/>
    <n v="7"/>
    <n v="820"/>
    <n v="0.16"/>
    <s v="No"/>
    <n v="5"/>
    <n v="5"/>
    <n v="6"/>
    <n v="6"/>
    <n v="5"/>
    <n v="5"/>
    <n v="32"/>
    <x v="0"/>
    <x v="0"/>
    <n v="1"/>
  </r>
  <r>
    <n v="143"/>
    <n v="28"/>
    <n v="124562"/>
    <n v="14340"/>
    <n v="36"/>
    <n v="6"/>
    <n v="623"/>
    <n v="0.26"/>
    <s v="Yes"/>
    <n v="5"/>
    <n v="6"/>
    <n v="3"/>
    <n v="3"/>
    <n v="5"/>
    <n v="0"/>
    <n v="22"/>
    <x v="1"/>
    <x v="1"/>
    <n v="0"/>
  </r>
  <r>
    <n v="144"/>
    <n v="23"/>
    <n v="117581"/>
    <n v="24086"/>
    <n v="60"/>
    <n v="0"/>
    <n v="627"/>
    <n v="0.32"/>
    <s v="No"/>
    <n v="2"/>
    <n v="6"/>
    <n v="3"/>
    <n v="3"/>
    <n v="1"/>
    <n v="5"/>
    <n v="20"/>
    <x v="1"/>
    <x v="1"/>
    <n v="0"/>
  </r>
  <r>
    <n v="145"/>
    <n v="53"/>
    <n v="117106"/>
    <n v="26673"/>
    <n v="36"/>
    <n v="7"/>
    <n v="589"/>
    <n v="0.35"/>
    <s v="No"/>
    <n v="4"/>
    <n v="6"/>
    <n v="1"/>
    <n v="3"/>
    <n v="5"/>
    <n v="5"/>
    <n v="24"/>
    <x v="1"/>
    <x v="0"/>
    <n v="1"/>
  </r>
  <r>
    <n v="146"/>
    <n v="49"/>
    <n v="84762"/>
    <n v="28678"/>
    <n v="24"/>
    <n v="1"/>
    <n v="820"/>
    <n v="0.45"/>
    <s v="No"/>
    <n v="4"/>
    <n v="6"/>
    <n v="6"/>
    <n v="1"/>
    <n v="1"/>
    <n v="5"/>
    <n v="23"/>
    <x v="1"/>
    <x v="0"/>
    <n v="1"/>
  </r>
  <r>
    <n v="147"/>
    <n v="52"/>
    <n v="50300"/>
    <n v="38275"/>
    <n v="12"/>
    <n v="0"/>
    <n v="733"/>
    <n v="0.12"/>
    <s v="No"/>
    <n v="4"/>
    <n v="5"/>
    <n v="5"/>
    <n v="6"/>
    <n v="1"/>
    <n v="5"/>
    <n v="26"/>
    <x v="1"/>
    <x v="1"/>
    <n v="0"/>
  </r>
  <r>
    <n v="148"/>
    <n v="28"/>
    <n v="145546"/>
    <n v="8408"/>
    <n v="36"/>
    <n v="0"/>
    <n v="559"/>
    <n v="0.22"/>
    <s v="No"/>
    <n v="5"/>
    <n v="6"/>
    <n v="1"/>
    <n v="6"/>
    <n v="1"/>
    <n v="5"/>
    <n v="24"/>
    <x v="1"/>
    <x v="0"/>
    <n v="1"/>
  </r>
  <r>
    <n v="149"/>
    <n v="40"/>
    <n v="145760"/>
    <n v="21312"/>
    <n v="48"/>
    <n v="8"/>
    <n v="797"/>
    <n v="0.49"/>
    <s v="No"/>
    <n v="5"/>
    <n v="6"/>
    <n v="6"/>
    <n v="1"/>
    <n v="5"/>
    <n v="5"/>
    <n v="28"/>
    <x v="1"/>
    <x v="1"/>
    <n v="0"/>
  </r>
  <r>
    <n v="150"/>
    <n v="30"/>
    <n v="32727"/>
    <n v="14841"/>
    <n v="48"/>
    <n v="9"/>
    <n v="786"/>
    <n v="0.47"/>
    <s v="No"/>
    <n v="5"/>
    <n v="2"/>
    <n v="6"/>
    <n v="1"/>
    <n v="5"/>
    <n v="5"/>
    <n v="24"/>
    <x v="1"/>
    <x v="1"/>
    <n v="0"/>
  </r>
  <r>
    <n v="151"/>
    <n v="23"/>
    <n v="134576"/>
    <n v="16827"/>
    <n v="36"/>
    <n v="5"/>
    <n v="714"/>
    <n v="0.23"/>
    <s v="No"/>
    <n v="2"/>
    <n v="6"/>
    <n v="5"/>
    <n v="6"/>
    <n v="3"/>
    <n v="5"/>
    <n v="27"/>
    <x v="1"/>
    <x v="0"/>
    <n v="1"/>
  </r>
  <r>
    <n v="152"/>
    <n v="25"/>
    <n v="101635"/>
    <n v="36760"/>
    <n v="36"/>
    <n v="9"/>
    <n v="630"/>
    <n v="0.43"/>
    <s v="No"/>
    <n v="2"/>
    <n v="6"/>
    <n v="3"/>
    <n v="1"/>
    <n v="5"/>
    <n v="5"/>
    <n v="22"/>
    <x v="1"/>
    <x v="1"/>
    <n v="0"/>
  </r>
  <r>
    <n v="153"/>
    <n v="34"/>
    <n v="41224"/>
    <n v="28212"/>
    <n v="36"/>
    <n v="6"/>
    <n v="612"/>
    <n v="0.2"/>
    <s v="No"/>
    <n v="5"/>
    <n v="5"/>
    <n v="3"/>
    <n v="6"/>
    <n v="5"/>
    <n v="5"/>
    <n v="29"/>
    <x v="1"/>
    <x v="0"/>
    <n v="1"/>
  </r>
  <r>
    <n v="154"/>
    <n v="29"/>
    <n v="81553"/>
    <n v="37931"/>
    <n v="48"/>
    <n v="5"/>
    <n v="576"/>
    <n v="0.39"/>
    <s v="No"/>
    <n v="5"/>
    <n v="6"/>
    <n v="1"/>
    <n v="3"/>
    <n v="3"/>
    <n v="5"/>
    <n v="23"/>
    <x v="1"/>
    <x v="1"/>
    <n v="0"/>
  </r>
  <r>
    <n v="155"/>
    <n v="28"/>
    <n v="104872"/>
    <n v="24896"/>
    <n v="48"/>
    <n v="6"/>
    <n v="713"/>
    <n v="0.49"/>
    <s v="No"/>
    <n v="5"/>
    <n v="6"/>
    <n v="5"/>
    <n v="1"/>
    <n v="5"/>
    <n v="5"/>
    <n v="27"/>
    <x v="1"/>
    <x v="1"/>
    <n v="0"/>
  </r>
  <r>
    <n v="156"/>
    <n v="58"/>
    <n v="122818"/>
    <n v="29517"/>
    <n v="36"/>
    <n v="4"/>
    <n v="823"/>
    <n v="0.48"/>
    <s v="No"/>
    <n v="4"/>
    <n v="6"/>
    <n v="6"/>
    <n v="1"/>
    <n v="3"/>
    <n v="5"/>
    <n v="25"/>
    <x v="1"/>
    <x v="1"/>
    <n v="0"/>
  </r>
  <r>
    <n v="157"/>
    <n v="31"/>
    <n v="117663"/>
    <n v="33592"/>
    <n v="48"/>
    <n v="3"/>
    <n v="740"/>
    <n v="0.21"/>
    <s v="Yes"/>
    <n v="5"/>
    <n v="6"/>
    <n v="5"/>
    <n v="6"/>
    <n v="3"/>
    <n v="0"/>
    <n v="25"/>
    <x v="1"/>
    <x v="1"/>
    <n v="0"/>
  </r>
  <r>
    <n v="158"/>
    <n v="22"/>
    <n v="42333"/>
    <n v="14392"/>
    <n v="60"/>
    <n v="1"/>
    <n v="594"/>
    <n v="0.4"/>
    <s v="No"/>
    <n v="2"/>
    <n v="5"/>
    <n v="1"/>
    <n v="1"/>
    <n v="1"/>
    <n v="5"/>
    <n v="15"/>
    <x v="2"/>
    <x v="1"/>
    <n v="0"/>
  </r>
  <r>
    <n v="159"/>
    <n v="45"/>
    <n v="131425"/>
    <n v="35659"/>
    <n v="24"/>
    <n v="6"/>
    <n v="797"/>
    <n v="0.26"/>
    <s v="No"/>
    <n v="4"/>
    <n v="6"/>
    <n v="6"/>
    <n v="3"/>
    <n v="5"/>
    <n v="5"/>
    <n v="29"/>
    <x v="1"/>
    <x v="1"/>
    <n v="0"/>
  </r>
  <r>
    <n v="160"/>
    <n v="44"/>
    <n v="118595"/>
    <n v="17996"/>
    <n v="24"/>
    <n v="2"/>
    <n v="554"/>
    <n v="0.2"/>
    <s v="No"/>
    <n v="4"/>
    <n v="6"/>
    <n v="1"/>
    <n v="6"/>
    <n v="3"/>
    <n v="5"/>
    <n v="25"/>
    <x v="1"/>
    <x v="0"/>
    <n v="1"/>
  </r>
  <r>
    <n v="161"/>
    <n v="38"/>
    <n v="68188"/>
    <n v="17156"/>
    <n v="24"/>
    <n v="4"/>
    <n v="813"/>
    <n v="0.18"/>
    <s v="No"/>
    <n v="5"/>
    <n v="5"/>
    <n v="6"/>
    <n v="6"/>
    <n v="3"/>
    <n v="5"/>
    <n v="30"/>
    <x v="0"/>
    <x v="0"/>
    <n v="1"/>
  </r>
  <r>
    <n v="162"/>
    <n v="29"/>
    <n v="89661"/>
    <n v="10764"/>
    <n v="48"/>
    <n v="3"/>
    <n v="553"/>
    <n v="0.13"/>
    <s v="No"/>
    <n v="5"/>
    <n v="6"/>
    <n v="1"/>
    <n v="6"/>
    <n v="3"/>
    <n v="5"/>
    <n v="26"/>
    <x v="1"/>
    <x v="1"/>
    <n v="0"/>
  </r>
  <r>
    <n v="163"/>
    <n v="37"/>
    <n v="41773"/>
    <n v="22968"/>
    <n v="60"/>
    <n v="0"/>
    <n v="816"/>
    <n v="0.3"/>
    <s v="No"/>
    <n v="5"/>
    <n v="5"/>
    <n v="6"/>
    <n v="3"/>
    <n v="1"/>
    <n v="5"/>
    <n v="25"/>
    <x v="1"/>
    <x v="0"/>
    <n v="1"/>
  </r>
  <r>
    <n v="164"/>
    <n v="40"/>
    <n v="107148"/>
    <n v="9404"/>
    <n v="36"/>
    <n v="0"/>
    <n v="707"/>
    <n v="0.1"/>
    <s v="No"/>
    <n v="5"/>
    <n v="6"/>
    <n v="5"/>
    <n v="6"/>
    <n v="1"/>
    <n v="5"/>
    <n v="28"/>
    <x v="1"/>
    <x v="1"/>
    <n v="0"/>
  </r>
  <r>
    <n v="165"/>
    <n v="30"/>
    <n v="82329"/>
    <n v="11075"/>
    <n v="60"/>
    <n v="0"/>
    <n v="760"/>
    <n v="0.15"/>
    <s v="No"/>
    <n v="5"/>
    <n v="6"/>
    <n v="6"/>
    <n v="6"/>
    <n v="1"/>
    <n v="5"/>
    <n v="29"/>
    <x v="1"/>
    <x v="1"/>
    <n v="0"/>
  </r>
  <r>
    <n v="166"/>
    <n v="52"/>
    <n v="74865"/>
    <n v="30321"/>
    <n v="12"/>
    <n v="6"/>
    <n v="694"/>
    <n v="0.36"/>
    <s v="No"/>
    <n v="4"/>
    <n v="5"/>
    <n v="3"/>
    <n v="3"/>
    <n v="5"/>
    <n v="5"/>
    <n v="25"/>
    <x v="1"/>
    <x v="0"/>
    <n v="1"/>
  </r>
  <r>
    <n v="167"/>
    <n v="37"/>
    <n v="48365"/>
    <n v="30118"/>
    <n v="60"/>
    <n v="0"/>
    <n v="617"/>
    <n v="0.26"/>
    <s v="No"/>
    <n v="5"/>
    <n v="5"/>
    <n v="3"/>
    <n v="3"/>
    <n v="1"/>
    <n v="5"/>
    <n v="22"/>
    <x v="1"/>
    <x v="0"/>
    <n v="1"/>
  </r>
  <r>
    <n v="168"/>
    <n v="51"/>
    <n v="104930"/>
    <n v="14171"/>
    <n v="60"/>
    <n v="3"/>
    <n v="665"/>
    <n v="0.13"/>
    <s v="No"/>
    <n v="4"/>
    <n v="6"/>
    <n v="3"/>
    <n v="6"/>
    <n v="3"/>
    <n v="5"/>
    <n v="27"/>
    <x v="1"/>
    <x v="1"/>
    <n v="0"/>
  </r>
  <r>
    <n v="169"/>
    <n v="41"/>
    <n v="106833"/>
    <n v="8835"/>
    <n v="48"/>
    <n v="10"/>
    <n v="721"/>
    <n v="0.23"/>
    <s v="No"/>
    <n v="4"/>
    <n v="6"/>
    <n v="5"/>
    <n v="6"/>
    <n v="5"/>
    <n v="5"/>
    <n v="31"/>
    <x v="0"/>
    <x v="0"/>
    <n v="1"/>
  </r>
  <r>
    <n v="170"/>
    <n v="45"/>
    <n v="61699"/>
    <n v="13666"/>
    <n v="48"/>
    <n v="9"/>
    <n v="620"/>
    <n v="0.2"/>
    <s v="Yes"/>
    <n v="4"/>
    <n v="5"/>
    <n v="3"/>
    <n v="6"/>
    <n v="5"/>
    <n v="0"/>
    <n v="23"/>
    <x v="1"/>
    <x v="1"/>
    <n v="0"/>
  </r>
  <r>
    <n v="171"/>
    <n v="58"/>
    <n v="103006"/>
    <n v="29674"/>
    <n v="24"/>
    <n v="2"/>
    <n v="834"/>
    <n v="0.13"/>
    <s v="No"/>
    <n v="4"/>
    <n v="6"/>
    <n v="6"/>
    <n v="6"/>
    <n v="3"/>
    <n v="5"/>
    <n v="30"/>
    <x v="0"/>
    <x v="0"/>
    <n v="1"/>
  </r>
  <r>
    <n v="172"/>
    <n v="29"/>
    <n v="106394"/>
    <n v="29030"/>
    <n v="12"/>
    <n v="7"/>
    <n v="641"/>
    <n v="0.15"/>
    <s v="Yes"/>
    <n v="5"/>
    <n v="6"/>
    <n v="3"/>
    <n v="6"/>
    <n v="5"/>
    <n v="0"/>
    <n v="25"/>
    <x v="1"/>
    <x v="1"/>
    <n v="0"/>
  </r>
  <r>
    <n v="173"/>
    <n v="53"/>
    <n v="90642"/>
    <n v="19623"/>
    <n v="12"/>
    <n v="0"/>
    <n v="714"/>
    <n v="0.16"/>
    <s v="No"/>
    <n v="4"/>
    <n v="6"/>
    <n v="5"/>
    <n v="6"/>
    <n v="1"/>
    <n v="5"/>
    <n v="27"/>
    <x v="1"/>
    <x v="0"/>
    <n v="1"/>
  </r>
  <r>
    <n v="174"/>
    <n v="31"/>
    <n v="129457"/>
    <n v="22857"/>
    <n v="36"/>
    <n v="1"/>
    <n v="801"/>
    <n v="0.24"/>
    <s v="No"/>
    <n v="5"/>
    <n v="6"/>
    <n v="6"/>
    <n v="6"/>
    <n v="1"/>
    <n v="5"/>
    <n v="29"/>
    <x v="1"/>
    <x v="1"/>
    <n v="0"/>
  </r>
  <r>
    <n v="175"/>
    <n v="37"/>
    <n v="51928"/>
    <n v="19588"/>
    <n v="24"/>
    <n v="0"/>
    <n v="785"/>
    <n v="0.43"/>
    <s v="No"/>
    <n v="5"/>
    <n v="5"/>
    <n v="6"/>
    <n v="1"/>
    <n v="1"/>
    <n v="5"/>
    <n v="23"/>
    <x v="1"/>
    <x v="0"/>
    <n v="1"/>
  </r>
  <r>
    <n v="176"/>
    <n v="48"/>
    <n v="68680"/>
    <n v="23436"/>
    <n v="48"/>
    <n v="7"/>
    <n v="752"/>
    <n v="0.25"/>
    <s v="No"/>
    <n v="4"/>
    <n v="5"/>
    <n v="6"/>
    <n v="3"/>
    <n v="5"/>
    <n v="5"/>
    <n v="28"/>
    <x v="1"/>
    <x v="1"/>
    <n v="0"/>
  </r>
  <r>
    <n v="177"/>
    <n v="30"/>
    <n v="121492"/>
    <n v="20540"/>
    <n v="36"/>
    <n v="4"/>
    <n v="793"/>
    <n v="0.44"/>
    <s v="No"/>
    <n v="5"/>
    <n v="6"/>
    <n v="6"/>
    <n v="1"/>
    <n v="3"/>
    <n v="5"/>
    <n v="26"/>
    <x v="1"/>
    <x v="1"/>
    <n v="0"/>
  </r>
  <r>
    <n v="178"/>
    <n v="43"/>
    <n v="107559"/>
    <n v="7117"/>
    <n v="24"/>
    <n v="3"/>
    <n v="836"/>
    <n v="0.17"/>
    <s v="No"/>
    <n v="4"/>
    <n v="6"/>
    <n v="6"/>
    <n v="6"/>
    <n v="3"/>
    <n v="5"/>
    <n v="30"/>
    <x v="0"/>
    <x v="0"/>
    <n v="1"/>
  </r>
  <r>
    <n v="179"/>
    <n v="54"/>
    <n v="111833"/>
    <n v="12287"/>
    <n v="36"/>
    <n v="0"/>
    <n v="823"/>
    <n v="0.38"/>
    <s v="No"/>
    <n v="4"/>
    <n v="6"/>
    <n v="6"/>
    <n v="3"/>
    <n v="1"/>
    <n v="5"/>
    <n v="25"/>
    <x v="1"/>
    <x v="1"/>
    <n v="0"/>
  </r>
  <r>
    <n v="180"/>
    <n v="28"/>
    <n v="61777"/>
    <n v="35129"/>
    <n v="48"/>
    <n v="7"/>
    <n v="759"/>
    <n v="0.23"/>
    <s v="No"/>
    <n v="5"/>
    <n v="5"/>
    <n v="6"/>
    <n v="6"/>
    <n v="5"/>
    <n v="5"/>
    <n v="32"/>
    <x v="0"/>
    <x v="0"/>
    <n v="1"/>
  </r>
  <r>
    <n v="181"/>
    <n v="56"/>
    <n v="76748"/>
    <n v="7570"/>
    <n v="24"/>
    <n v="3"/>
    <n v="670"/>
    <n v="0.12"/>
    <s v="No"/>
    <n v="4"/>
    <n v="5"/>
    <n v="3"/>
    <n v="6"/>
    <n v="3"/>
    <n v="5"/>
    <n v="26"/>
    <x v="1"/>
    <x v="0"/>
    <n v="1"/>
  </r>
  <r>
    <n v="182"/>
    <n v="46"/>
    <n v="99416"/>
    <n v="18846"/>
    <n v="48"/>
    <n v="9"/>
    <n v="792"/>
    <n v="0.41"/>
    <s v="No"/>
    <n v="4"/>
    <n v="6"/>
    <n v="6"/>
    <n v="1"/>
    <n v="5"/>
    <n v="5"/>
    <n v="27"/>
    <x v="1"/>
    <x v="1"/>
    <n v="0"/>
  </r>
  <r>
    <n v="183"/>
    <n v="30"/>
    <n v="127364"/>
    <n v="10358"/>
    <n v="36"/>
    <n v="6"/>
    <n v="554"/>
    <n v="0.45"/>
    <s v="No"/>
    <n v="5"/>
    <n v="6"/>
    <n v="1"/>
    <n v="1"/>
    <n v="5"/>
    <n v="5"/>
    <n v="23"/>
    <x v="1"/>
    <x v="1"/>
    <n v="0"/>
  </r>
  <r>
    <n v="184"/>
    <n v="49"/>
    <n v="110294"/>
    <n v="25640"/>
    <n v="12"/>
    <n v="8"/>
    <n v="841"/>
    <n v="0.34"/>
    <s v="No"/>
    <n v="4"/>
    <n v="6"/>
    <n v="6"/>
    <n v="3"/>
    <n v="5"/>
    <n v="5"/>
    <n v="29"/>
    <x v="1"/>
    <x v="1"/>
    <n v="0"/>
  </r>
  <r>
    <n v="185"/>
    <n v="22"/>
    <n v="92999"/>
    <n v="39869"/>
    <n v="12"/>
    <n v="2"/>
    <n v="828"/>
    <n v="0.4"/>
    <s v="No"/>
    <n v="2"/>
    <n v="6"/>
    <n v="6"/>
    <n v="1"/>
    <n v="3"/>
    <n v="5"/>
    <n v="23"/>
    <x v="1"/>
    <x v="1"/>
    <n v="0"/>
  </r>
  <r>
    <n v="186"/>
    <n v="42"/>
    <n v="86841"/>
    <n v="35648"/>
    <n v="36"/>
    <n v="4"/>
    <n v="640"/>
    <n v="0.47"/>
    <s v="Yes"/>
    <n v="4"/>
    <n v="6"/>
    <n v="3"/>
    <n v="1"/>
    <n v="3"/>
    <n v="0"/>
    <n v="17"/>
    <x v="2"/>
    <x v="1"/>
    <n v="0"/>
  </r>
  <r>
    <n v="187"/>
    <n v="34"/>
    <n v="123403"/>
    <n v="7724"/>
    <n v="12"/>
    <n v="8"/>
    <n v="793"/>
    <n v="0.44"/>
    <s v="No"/>
    <n v="5"/>
    <n v="6"/>
    <n v="6"/>
    <n v="1"/>
    <n v="5"/>
    <n v="5"/>
    <n v="28"/>
    <x v="1"/>
    <x v="0"/>
    <n v="1"/>
  </r>
  <r>
    <n v="188"/>
    <n v="29"/>
    <n v="82679"/>
    <n v="8415"/>
    <n v="36"/>
    <n v="0"/>
    <n v="842"/>
    <n v="0.43"/>
    <s v="No"/>
    <n v="5"/>
    <n v="6"/>
    <n v="6"/>
    <n v="1"/>
    <n v="1"/>
    <n v="5"/>
    <n v="24"/>
    <x v="1"/>
    <x v="1"/>
    <n v="0"/>
  </r>
  <r>
    <n v="189"/>
    <n v="35"/>
    <n v="66031"/>
    <n v="27210"/>
    <n v="24"/>
    <n v="5"/>
    <n v="569"/>
    <n v="0.45"/>
    <s v="No"/>
    <n v="5"/>
    <n v="5"/>
    <n v="1"/>
    <n v="1"/>
    <n v="3"/>
    <n v="5"/>
    <n v="20"/>
    <x v="1"/>
    <x v="0"/>
    <n v="1"/>
  </r>
  <r>
    <n v="190"/>
    <n v="22"/>
    <n v="94554"/>
    <n v="20138"/>
    <n v="12"/>
    <n v="3"/>
    <n v="708"/>
    <n v="0.14000000000000001"/>
    <s v="No"/>
    <n v="2"/>
    <n v="6"/>
    <n v="5"/>
    <n v="6"/>
    <n v="3"/>
    <n v="5"/>
    <n v="27"/>
    <x v="1"/>
    <x v="1"/>
    <n v="0"/>
  </r>
  <r>
    <n v="191"/>
    <n v="48"/>
    <n v="148635"/>
    <n v="11609"/>
    <n v="36"/>
    <n v="6"/>
    <n v="636"/>
    <n v="0.38"/>
    <s v="No"/>
    <n v="4"/>
    <n v="6"/>
    <n v="3"/>
    <n v="3"/>
    <n v="5"/>
    <n v="5"/>
    <n v="26"/>
    <x v="1"/>
    <x v="1"/>
    <n v="0"/>
  </r>
  <r>
    <n v="192"/>
    <n v="43"/>
    <n v="48380"/>
    <n v="32898"/>
    <n v="60"/>
    <n v="0"/>
    <n v="816"/>
    <n v="0.42"/>
    <s v="No"/>
    <n v="4"/>
    <n v="5"/>
    <n v="6"/>
    <n v="1"/>
    <n v="1"/>
    <n v="5"/>
    <n v="22"/>
    <x v="1"/>
    <x v="1"/>
    <n v="0"/>
  </r>
  <r>
    <n v="193"/>
    <n v="29"/>
    <n v="42709"/>
    <n v="6238"/>
    <n v="12"/>
    <n v="9"/>
    <n v="759"/>
    <n v="0.17"/>
    <s v="No"/>
    <n v="5"/>
    <n v="5"/>
    <n v="6"/>
    <n v="6"/>
    <n v="5"/>
    <n v="5"/>
    <n v="32"/>
    <x v="0"/>
    <x v="0"/>
    <n v="1"/>
  </r>
  <r>
    <n v="194"/>
    <n v="24"/>
    <n v="128760"/>
    <n v="16317"/>
    <n v="24"/>
    <n v="10"/>
    <n v="708"/>
    <n v="0.4"/>
    <s v="No"/>
    <n v="2"/>
    <n v="6"/>
    <n v="5"/>
    <n v="1"/>
    <n v="5"/>
    <n v="5"/>
    <n v="24"/>
    <x v="1"/>
    <x v="1"/>
    <n v="0"/>
  </r>
  <r>
    <n v="195"/>
    <n v="55"/>
    <n v="46472"/>
    <n v="18818"/>
    <n v="60"/>
    <n v="1"/>
    <n v="681"/>
    <n v="0.23"/>
    <s v="No"/>
    <n v="4"/>
    <n v="5"/>
    <n v="3"/>
    <n v="6"/>
    <n v="1"/>
    <n v="5"/>
    <n v="24"/>
    <x v="1"/>
    <x v="0"/>
    <n v="1"/>
  </r>
  <r>
    <n v="196"/>
    <n v="36"/>
    <n v="99213"/>
    <n v="7237"/>
    <n v="24"/>
    <n v="4"/>
    <n v="836"/>
    <n v="0.28000000000000003"/>
    <s v="No"/>
    <n v="5"/>
    <n v="6"/>
    <n v="6"/>
    <n v="3"/>
    <n v="3"/>
    <n v="5"/>
    <n v="28"/>
    <x v="1"/>
    <x v="1"/>
    <n v="0"/>
  </r>
  <r>
    <n v="197"/>
    <n v="24"/>
    <n v="145805"/>
    <n v="12652"/>
    <n v="60"/>
    <n v="7"/>
    <n v="655"/>
    <n v="0.21"/>
    <s v="No"/>
    <n v="2"/>
    <n v="6"/>
    <n v="3"/>
    <n v="6"/>
    <n v="5"/>
    <n v="5"/>
    <n v="27"/>
    <x v="1"/>
    <x v="1"/>
    <n v="0"/>
  </r>
  <r>
    <n v="198"/>
    <n v="45"/>
    <n v="131024"/>
    <n v="28198"/>
    <n v="12"/>
    <n v="9"/>
    <n v="840"/>
    <n v="0.19"/>
    <s v="No"/>
    <n v="4"/>
    <n v="6"/>
    <n v="6"/>
    <n v="6"/>
    <n v="5"/>
    <n v="5"/>
    <n v="32"/>
    <x v="0"/>
    <x v="0"/>
    <n v="1"/>
  </r>
  <r>
    <n v="199"/>
    <n v="45"/>
    <n v="82531"/>
    <n v="14845"/>
    <n v="24"/>
    <n v="1"/>
    <n v="729"/>
    <n v="0.22"/>
    <s v="No"/>
    <n v="4"/>
    <n v="6"/>
    <n v="5"/>
    <n v="6"/>
    <n v="1"/>
    <n v="5"/>
    <n v="27"/>
    <x v="1"/>
    <x v="0"/>
    <n v="1"/>
  </r>
  <r>
    <n v="200"/>
    <n v="45"/>
    <n v="96985"/>
    <n v="39303"/>
    <n v="48"/>
    <n v="2"/>
    <n v="566"/>
    <n v="0.25"/>
    <s v="No"/>
    <n v="4"/>
    <n v="6"/>
    <n v="1"/>
    <n v="3"/>
    <n v="3"/>
    <n v="5"/>
    <n v="22"/>
    <x v="1"/>
    <x v="0"/>
    <n v="1"/>
  </r>
  <r>
    <n v="201"/>
    <n v="31"/>
    <n v="50579"/>
    <n v="8969"/>
    <n v="48"/>
    <n v="8"/>
    <n v="697"/>
    <n v="0.26"/>
    <s v="No"/>
    <n v="5"/>
    <n v="5"/>
    <n v="3"/>
    <n v="3"/>
    <n v="5"/>
    <n v="5"/>
    <n v="26"/>
    <x v="1"/>
    <x v="1"/>
    <n v="0"/>
  </r>
  <r>
    <n v="202"/>
    <n v="58"/>
    <n v="103092"/>
    <n v="39881"/>
    <n v="60"/>
    <n v="3"/>
    <n v="621"/>
    <n v="0.26"/>
    <s v="No"/>
    <n v="4"/>
    <n v="6"/>
    <n v="3"/>
    <n v="3"/>
    <n v="3"/>
    <n v="5"/>
    <n v="24"/>
    <x v="1"/>
    <x v="1"/>
    <n v="0"/>
  </r>
  <r>
    <n v="203"/>
    <n v="22"/>
    <n v="50895"/>
    <n v="33762"/>
    <n v="36"/>
    <n v="0"/>
    <n v="796"/>
    <n v="0.18"/>
    <s v="No"/>
    <n v="2"/>
    <n v="5"/>
    <n v="6"/>
    <n v="6"/>
    <n v="1"/>
    <n v="5"/>
    <n v="25"/>
    <x v="1"/>
    <x v="0"/>
    <n v="1"/>
  </r>
  <r>
    <n v="204"/>
    <n v="57"/>
    <n v="135648"/>
    <n v="19386"/>
    <n v="60"/>
    <n v="5"/>
    <n v="553"/>
    <n v="0.32"/>
    <s v="Yes"/>
    <n v="4"/>
    <n v="6"/>
    <n v="1"/>
    <n v="3"/>
    <n v="3"/>
    <n v="0"/>
    <n v="17"/>
    <x v="2"/>
    <x v="1"/>
    <n v="0"/>
  </r>
  <r>
    <n v="205"/>
    <n v="38"/>
    <n v="122256"/>
    <n v="12365"/>
    <n v="60"/>
    <n v="9"/>
    <n v="577"/>
    <n v="0.12"/>
    <s v="No"/>
    <n v="5"/>
    <n v="6"/>
    <n v="1"/>
    <n v="6"/>
    <n v="5"/>
    <n v="5"/>
    <n v="28"/>
    <x v="1"/>
    <x v="1"/>
    <n v="0"/>
  </r>
  <r>
    <n v="206"/>
    <n v="46"/>
    <n v="131809"/>
    <n v="37984"/>
    <n v="12"/>
    <n v="6"/>
    <n v="704"/>
    <n v="0.3"/>
    <s v="No"/>
    <n v="4"/>
    <n v="6"/>
    <n v="5"/>
    <n v="3"/>
    <n v="5"/>
    <n v="5"/>
    <n v="28"/>
    <x v="1"/>
    <x v="1"/>
    <n v="0"/>
  </r>
  <r>
    <n v="207"/>
    <n v="36"/>
    <n v="103393"/>
    <n v="31077"/>
    <n v="24"/>
    <n v="9"/>
    <n v="842"/>
    <n v="0.2"/>
    <s v="No"/>
    <n v="5"/>
    <n v="6"/>
    <n v="6"/>
    <n v="6"/>
    <n v="5"/>
    <n v="5"/>
    <n v="33"/>
    <x v="0"/>
    <x v="0"/>
    <n v="1"/>
  </r>
  <r>
    <n v="208"/>
    <n v="47"/>
    <n v="105456"/>
    <n v="10150"/>
    <n v="12"/>
    <n v="8"/>
    <n v="585"/>
    <n v="0.3"/>
    <s v="No"/>
    <n v="4"/>
    <n v="6"/>
    <n v="1"/>
    <n v="3"/>
    <n v="5"/>
    <n v="5"/>
    <n v="24"/>
    <x v="1"/>
    <x v="1"/>
    <n v="0"/>
  </r>
  <r>
    <n v="209"/>
    <n v="35"/>
    <n v="65067"/>
    <n v="9466"/>
    <n v="12"/>
    <n v="1"/>
    <n v="584"/>
    <n v="0.35"/>
    <s v="No"/>
    <n v="5"/>
    <n v="5"/>
    <n v="1"/>
    <n v="3"/>
    <n v="1"/>
    <n v="5"/>
    <n v="20"/>
    <x v="1"/>
    <x v="1"/>
    <n v="0"/>
  </r>
  <r>
    <n v="210"/>
    <n v="48"/>
    <n v="73535"/>
    <n v="24238"/>
    <n v="48"/>
    <n v="4"/>
    <n v="554"/>
    <n v="0.32"/>
    <s v="No"/>
    <n v="4"/>
    <n v="5"/>
    <n v="1"/>
    <n v="3"/>
    <n v="3"/>
    <n v="5"/>
    <n v="21"/>
    <x v="1"/>
    <x v="0"/>
    <n v="1"/>
  </r>
  <r>
    <n v="211"/>
    <n v="54"/>
    <n v="75506"/>
    <n v="26508"/>
    <n v="48"/>
    <n v="0"/>
    <n v="843"/>
    <n v="0.19"/>
    <s v="No"/>
    <n v="4"/>
    <n v="5"/>
    <n v="6"/>
    <n v="6"/>
    <n v="1"/>
    <n v="5"/>
    <n v="27"/>
    <x v="1"/>
    <x v="1"/>
    <n v="0"/>
  </r>
  <r>
    <n v="212"/>
    <n v="39"/>
    <n v="98239"/>
    <n v="7870"/>
    <n v="60"/>
    <n v="10"/>
    <n v="573"/>
    <n v="0.24"/>
    <s v="No"/>
    <n v="5"/>
    <n v="6"/>
    <n v="1"/>
    <n v="6"/>
    <n v="5"/>
    <n v="5"/>
    <n v="28"/>
    <x v="1"/>
    <x v="1"/>
    <n v="0"/>
  </r>
  <r>
    <n v="213"/>
    <n v="27"/>
    <n v="109721"/>
    <n v="7040"/>
    <n v="60"/>
    <n v="0"/>
    <n v="734"/>
    <n v="0.24"/>
    <s v="Yes"/>
    <n v="5"/>
    <n v="6"/>
    <n v="5"/>
    <n v="6"/>
    <n v="1"/>
    <n v="0"/>
    <n v="23"/>
    <x v="1"/>
    <x v="1"/>
    <n v="0"/>
  </r>
  <r>
    <n v="214"/>
    <n v="22"/>
    <n v="131947"/>
    <n v="8206"/>
    <n v="36"/>
    <n v="5"/>
    <n v="594"/>
    <n v="0.37"/>
    <s v="Yes"/>
    <n v="2"/>
    <n v="6"/>
    <n v="1"/>
    <n v="3"/>
    <n v="3"/>
    <n v="0"/>
    <n v="15"/>
    <x v="2"/>
    <x v="1"/>
    <n v="0"/>
  </r>
  <r>
    <n v="215"/>
    <n v="44"/>
    <n v="106375"/>
    <n v="12781"/>
    <n v="36"/>
    <n v="7"/>
    <n v="764"/>
    <n v="0.33"/>
    <s v="No"/>
    <n v="4"/>
    <n v="6"/>
    <n v="6"/>
    <n v="3"/>
    <n v="5"/>
    <n v="5"/>
    <n v="29"/>
    <x v="1"/>
    <x v="1"/>
    <n v="0"/>
  </r>
  <r>
    <n v="216"/>
    <n v="56"/>
    <n v="62904"/>
    <n v="15257"/>
    <n v="12"/>
    <n v="0"/>
    <n v="555"/>
    <n v="0.25"/>
    <s v="Yes"/>
    <n v="4"/>
    <n v="5"/>
    <n v="1"/>
    <n v="3"/>
    <n v="1"/>
    <n v="0"/>
    <n v="14"/>
    <x v="2"/>
    <x v="1"/>
    <n v="0"/>
  </r>
  <r>
    <n v="217"/>
    <n v="51"/>
    <n v="46228"/>
    <n v="31145"/>
    <n v="24"/>
    <n v="0"/>
    <n v="752"/>
    <n v="0.18"/>
    <s v="No"/>
    <n v="4"/>
    <n v="5"/>
    <n v="6"/>
    <n v="6"/>
    <n v="1"/>
    <n v="5"/>
    <n v="27"/>
    <x v="1"/>
    <x v="0"/>
    <n v="1"/>
  </r>
  <r>
    <n v="218"/>
    <n v="25"/>
    <n v="32113"/>
    <n v="9646"/>
    <n v="24"/>
    <n v="8"/>
    <n v="624"/>
    <n v="0.31"/>
    <s v="No"/>
    <n v="2"/>
    <n v="2"/>
    <n v="3"/>
    <n v="3"/>
    <n v="5"/>
    <n v="5"/>
    <n v="20"/>
    <x v="1"/>
    <x v="0"/>
    <n v="1"/>
  </r>
  <r>
    <n v="219"/>
    <n v="28"/>
    <n v="52955"/>
    <n v="18668"/>
    <n v="48"/>
    <n v="7"/>
    <n v="826"/>
    <n v="0.45"/>
    <s v="No"/>
    <n v="5"/>
    <n v="5"/>
    <n v="6"/>
    <n v="1"/>
    <n v="5"/>
    <n v="5"/>
    <n v="27"/>
    <x v="1"/>
    <x v="1"/>
    <n v="0"/>
  </r>
  <r>
    <n v="220"/>
    <n v="50"/>
    <n v="95985"/>
    <n v="9854"/>
    <n v="12"/>
    <n v="4"/>
    <n v="708"/>
    <n v="0.32"/>
    <s v="No"/>
    <n v="4"/>
    <n v="6"/>
    <n v="5"/>
    <n v="3"/>
    <n v="3"/>
    <n v="5"/>
    <n v="26"/>
    <x v="1"/>
    <x v="0"/>
    <n v="1"/>
  </r>
  <r>
    <n v="221"/>
    <n v="25"/>
    <n v="47893"/>
    <n v="26468"/>
    <n v="24"/>
    <n v="7"/>
    <n v="799"/>
    <n v="0.36"/>
    <s v="No"/>
    <n v="2"/>
    <n v="5"/>
    <n v="6"/>
    <n v="3"/>
    <n v="5"/>
    <n v="5"/>
    <n v="26"/>
    <x v="1"/>
    <x v="1"/>
    <n v="0"/>
  </r>
  <r>
    <n v="222"/>
    <n v="60"/>
    <n v="134064"/>
    <n v="25258"/>
    <n v="48"/>
    <n v="0"/>
    <n v="619"/>
    <n v="0.23"/>
    <s v="No"/>
    <n v="4"/>
    <n v="6"/>
    <n v="3"/>
    <n v="6"/>
    <n v="1"/>
    <n v="5"/>
    <n v="25"/>
    <x v="1"/>
    <x v="1"/>
    <n v="0"/>
  </r>
  <r>
    <n v="223"/>
    <n v="35"/>
    <n v="148270"/>
    <n v="26313"/>
    <n v="12"/>
    <n v="3"/>
    <n v="695"/>
    <n v="0.46"/>
    <s v="No"/>
    <n v="5"/>
    <n v="6"/>
    <n v="3"/>
    <n v="1"/>
    <n v="3"/>
    <n v="5"/>
    <n v="23"/>
    <x v="1"/>
    <x v="0"/>
    <n v="1"/>
  </r>
  <r>
    <n v="224"/>
    <n v="43"/>
    <n v="139154"/>
    <n v="25692"/>
    <n v="36"/>
    <n v="3"/>
    <n v="737"/>
    <n v="0.22"/>
    <s v="No"/>
    <n v="4"/>
    <n v="6"/>
    <n v="5"/>
    <n v="6"/>
    <n v="3"/>
    <n v="5"/>
    <n v="29"/>
    <x v="1"/>
    <x v="1"/>
    <n v="0"/>
  </r>
  <r>
    <n v="225"/>
    <n v="41"/>
    <n v="66524"/>
    <n v="20840"/>
    <n v="12"/>
    <n v="2"/>
    <n v="660"/>
    <n v="0.43"/>
    <s v="Yes"/>
    <n v="4"/>
    <n v="5"/>
    <n v="3"/>
    <n v="1"/>
    <n v="3"/>
    <n v="0"/>
    <n v="16"/>
    <x v="2"/>
    <x v="1"/>
    <n v="0"/>
  </r>
  <r>
    <n v="226"/>
    <n v="38"/>
    <n v="55790"/>
    <n v="19562"/>
    <n v="60"/>
    <n v="7"/>
    <n v="604"/>
    <n v="0.44"/>
    <s v="No"/>
    <n v="5"/>
    <n v="5"/>
    <n v="3"/>
    <n v="1"/>
    <n v="5"/>
    <n v="5"/>
    <n v="24"/>
    <x v="1"/>
    <x v="1"/>
    <n v="0"/>
  </r>
  <r>
    <n v="227"/>
    <n v="37"/>
    <n v="115631"/>
    <n v="5167"/>
    <n v="24"/>
    <n v="7"/>
    <n v="699"/>
    <n v="0.16"/>
    <s v="No"/>
    <n v="5"/>
    <n v="6"/>
    <n v="3"/>
    <n v="6"/>
    <n v="5"/>
    <n v="5"/>
    <n v="30"/>
    <x v="0"/>
    <x v="0"/>
    <n v="1"/>
  </r>
  <r>
    <n v="228"/>
    <n v="32"/>
    <n v="54044"/>
    <n v="15240"/>
    <n v="36"/>
    <n v="5"/>
    <n v="825"/>
    <n v="0.37"/>
    <s v="No"/>
    <n v="5"/>
    <n v="5"/>
    <n v="6"/>
    <n v="3"/>
    <n v="3"/>
    <n v="5"/>
    <n v="27"/>
    <x v="1"/>
    <x v="1"/>
    <n v="0"/>
  </r>
  <r>
    <n v="229"/>
    <n v="48"/>
    <n v="136822"/>
    <n v="5442"/>
    <n v="24"/>
    <n v="10"/>
    <n v="571"/>
    <n v="0.23"/>
    <s v="No"/>
    <n v="4"/>
    <n v="6"/>
    <n v="1"/>
    <n v="6"/>
    <n v="5"/>
    <n v="5"/>
    <n v="27"/>
    <x v="1"/>
    <x v="0"/>
    <n v="1"/>
  </r>
  <r>
    <n v="230"/>
    <n v="47"/>
    <n v="116701"/>
    <n v="13752"/>
    <n v="60"/>
    <n v="4"/>
    <n v="622"/>
    <n v="0.2"/>
    <s v="No"/>
    <n v="4"/>
    <n v="6"/>
    <n v="3"/>
    <n v="6"/>
    <n v="3"/>
    <n v="5"/>
    <n v="27"/>
    <x v="1"/>
    <x v="0"/>
    <n v="1"/>
  </r>
  <r>
    <n v="231"/>
    <n v="54"/>
    <n v="106040"/>
    <n v="19766"/>
    <n v="12"/>
    <n v="1"/>
    <n v="652"/>
    <n v="0.28999999999999998"/>
    <s v="No"/>
    <n v="4"/>
    <n v="6"/>
    <n v="3"/>
    <n v="3"/>
    <n v="1"/>
    <n v="5"/>
    <n v="22"/>
    <x v="1"/>
    <x v="1"/>
    <n v="0"/>
  </r>
  <r>
    <n v="232"/>
    <n v="23"/>
    <n v="55885"/>
    <n v="19595"/>
    <n v="60"/>
    <n v="7"/>
    <n v="811"/>
    <n v="0.35"/>
    <s v="No"/>
    <n v="2"/>
    <n v="5"/>
    <n v="6"/>
    <n v="3"/>
    <n v="5"/>
    <n v="5"/>
    <n v="26"/>
    <x v="1"/>
    <x v="1"/>
    <n v="0"/>
  </r>
  <r>
    <n v="233"/>
    <n v="41"/>
    <n v="34533"/>
    <n v="35442"/>
    <n v="60"/>
    <n v="3"/>
    <n v="774"/>
    <n v="0.18"/>
    <s v="Yes"/>
    <n v="4"/>
    <n v="2"/>
    <n v="6"/>
    <n v="6"/>
    <n v="3"/>
    <n v="0"/>
    <n v="21"/>
    <x v="1"/>
    <x v="1"/>
    <n v="0"/>
  </r>
  <r>
    <n v="234"/>
    <n v="22"/>
    <n v="59028"/>
    <n v="31154"/>
    <n v="24"/>
    <n v="4"/>
    <n v="676"/>
    <n v="0.42"/>
    <s v="No"/>
    <n v="2"/>
    <n v="5"/>
    <n v="3"/>
    <n v="1"/>
    <n v="3"/>
    <n v="5"/>
    <n v="19"/>
    <x v="2"/>
    <x v="1"/>
    <n v="0"/>
  </r>
  <r>
    <n v="235"/>
    <n v="45"/>
    <n v="36610"/>
    <n v="6701"/>
    <n v="36"/>
    <n v="5"/>
    <n v="760"/>
    <n v="0.23"/>
    <s v="No"/>
    <n v="4"/>
    <n v="2"/>
    <n v="6"/>
    <n v="6"/>
    <n v="3"/>
    <n v="5"/>
    <n v="26"/>
    <x v="1"/>
    <x v="1"/>
    <n v="0"/>
  </r>
  <r>
    <n v="236"/>
    <n v="51"/>
    <n v="131870"/>
    <n v="5012"/>
    <n v="12"/>
    <n v="1"/>
    <n v="834"/>
    <n v="0.17"/>
    <s v="No"/>
    <n v="4"/>
    <n v="6"/>
    <n v="6"/>
    <n v="6"/>
    <n v="1"/>
    <n v="5"/>
    <n v="28"/>
    <x v="1"/>
    <x v="1"/>
    <n v="0"/>
  </r>
  <r>
    <n v="237"/>
    <n v="58"/>
    <n v="141575"/>
    <n v="13776"/>
    <n v="60"/>
    <n v="8"/>
    <n v="688"/>
    <n v="0.47"/>
    <s v="No"/>
    <n v="4"/>
    <n v="6"/>
    <n v="3"/>
    <n v="1"/>
    <n v="5"/>
    <n v="5"/>
    <n v="24"/>
    <x v="1"/>
    <x v="1"/>
    <n v="0"/>
  </r>
  <r>
    <n v="238"/>
    <n v="22"/>
    <n v="128122"/>
    <n v="29969"/>
    <n v="24"/>
    <n v="1"/>
    <n v="758"/>
    <n v="0.28000000000000003"/>
    <s v="No"/>
    <n v="2"/>
    <n v="6"/>
    <n v="6"/>
    <n v="3"/>
    <n v="1"/>
    <n v="5"/>
    <n v="23"/>
    <x v="1"/>
    <x v="1"/>
    <n v="0"/>
  </r>
  <r>
    <n v="239"/>
    <n v="38"/>
    <n v="53018"/>
    <n v="35105"/>
    <n v="12"/>
    <n v="7"/>
    <n v="667"/>
    <n v="0.16"/>
    <s v="No"/>
    <n v="5"/>
    <n v="5"/>
    <n v="3"/>
    <n v="6"/>
    <n v="5"/>
    <n v="5"/>
    <n v="29"/>
    <x v="1"/>
    <x v="0"/>
    <n v="1"/>
  </r>
  <r>
    <n v="240"/>
    <n v="60"/>
    <n v="132156"/>
    <n v="18128"/>
    <n v="24"/>
    <n v="0"/>
    <n v="632"/>
    <n v="0.3"/>
    <s v="No"/>
    <n v="4"/>
    <n v="6"/>
    <n v="3"/>
    <n v="3"/>
    <n v="1"/>
    <n v="5"/>
    <n v="22"/>
    <x v="1"/>
    <x v="1"/>
    <n v="0"/>
  </r>
  <r>
    <n v="241"/>
    <n v="23"/>
    <n v="31739"/>
    <n v="5221"/>
    <n v="60"/>
    <n v="9"/>
    <n v="771"/>
    <n v="0.15"/>
    <s v="No"/>
    <n v="2"/>
    <n v="2"/>
    <n v="6"/>
    <n v="6"/>
    <n v="5"/>
    <n v="5"/>
    <n v="26"/>
    <x v="1"/>
    <x v="0"/>
    <n v="1"/>
  </r>
  <r>
    <n v="242"/>
    <n v="51"/>
    <n v="70218"/>
    <n v="22022"/>
    <n v="48"/>
    <n v="9"/>
    <n v="723"/>
    <n v="0.46"/>
    <s v="No"/>
    <n v="4"/>
    <n v="5"/>
    <n v="5"/>
    <n v="1"/>
    <n v="5"/>
    <n v="5"/>
    <n v="25"/>
    <x v="1"/>
    <x v="1"/>
    <n v="0"/>
  </r>
  <r>
    <n v="243"/>
    <n v="60"/>
    <n v="92407"/>
    <n v="8932"/>
    <n v="24"/>
    <n v="9"/>
    <n v="695"/>
    <n v="0.49"/>
    <s v="No"/>
    <n v="4"/>
    <n v="6"/>
    <n v="3"/>
    <n v="1"/>
    <n v="5"/>
    <n v="5"/>
    <n v="24"/>
    <x v="1"/>
    <x v="0"/>
    <n v="1"/>
  </r>
  <r>
    <n v="244"/>
    <n v="54"/>
    <n v="57449"/>
    <n v="11788"/>
    <n v="48"/>
    <n v="0"/>
    <n v="692"/>
    <n v="0.1"/>
    <s v="No"/>
    <n v="4"/>
    <n v="5"/>
    <n v="3"/>
    <n v="6"/>
    <n v="1"/>
    <n v="5"/>
    <n v="24"/>
    <x v="1"/>
    <x v="0"/>
    <n v="1"/>
  </r>
  <r>
    <n v="245"/>
    <n v="36"/>
    <n v="81114"/>
    <n v="22002"/>
    <n v="24"/>
    <n v="6"/>
    <n v="554"/>
    <n v="0.11"/>
    <s v="No"/>
    <n v="5"/>
    <n v="6"/>
    <n v="1"/>
    <n v="6"/>
    <n v="5"/>
    <n v="5"/>
    <n v="28"/>
    <x v="1"/>
    <x v="1"/>
    <n v="0"/>
  </r>
  <r>
    <n v="246"/>
    <n v="34"/>
    <n v="97328"/>
    <n v="20048"/>
    <n v="36"/>
    <n v="8"/>
    <n v="822"/>
    <n v="0.16"/>
    <s v="Yes"/>
    <n v="5"/>
    <n v="6"/>
    <n v="6"/>
    <n v="6"/>
    <n v="5"/>
    <n v="0"/>
    <n v="28"/>
    <x v="1"/>
    <x v="1"/>
    <n v="0"/>
  </r>
  <r>
    <n v="247"/>
    <n v="24"/>
    <n v="38519"/>
    <n v="28040"/>
    <n v="36"/>
    <n v="10"/>
    <n v="625"/>
    <n v="0.19"/>
    <s v="No"/>
    <n v="2"/>
    <n v="2"/>
    <n v="3"/>
    <n v="6"/>
    <n v="5"/>
    <n v="5"/>
    <n v="23"/>
    <x v="1"/>
    <x v="1"/>
    <n v="0"/>
  </r>
  <r>
    <n v="248"/>
    <n v="51"/>
    <n v="117419"/>
    <n v="26115"/>
    <n v="12"/>
    <n v="4"/>
    <n v="641"/>
    <n v="0.17"/>
    <s v="No"/>
    <n v="4"/>
    <n v="6"/>
    <n v="3"/>
    <n v="6"/>
    <n v="3"/>
    <n v="5"/>
    <n v="27"/>
    <x v="1"/>
    <x v="0"/>
    <n v="1"/>
  </r>
  <r>
    <n v="249"/>
    <n v="59"/>
    <n v="105405"/>
    <n v="35477"/>
    <n v="48"/>
    <n v="7"/>
    <n v="799"/>
    <n v="0.28999999999999998"/>
    <s v="Yes"/>
    <n v="4"/>
    <n v="6"/>
    <n v="6"/>
    <n v="3"/>
    <n v="5"/>
    <n v="0"/>
    <n v="24"/>
    <x v="1"/>
    <x v="0"/>
    <n v="1"/>
  </r>
  <r>
    <n v="250"/>
    <n v="32"/>
    <n v="52763"/>
    <n v="9547"/>
    <n v="24"/>
    <n v="2"/>
    <n v="713"/>
    <n v="0.33"/>
    <s v="No"/>
    <n v="5"/>
    <n v="5"/>
    <n v="5"/>
    <n v="3"/>
    <n v="3"/>
    <n v="5"/>
    <n v="26"/>
    <x v="1"/>
    <x v="1"/>
    <n v="0"/>
  </r>
  <r>
    <n v="251"/>
    <n v="55"/>
    <n v="142602"/>
    <n v="11318"/>
    <n v="36"/>
    <n v="7"/>
    <n v="836"/>
    <n v="0.1"/>
    <s v="No"/>
    <n v="4"/>
    <n v="6"/>
    <n v="6"/>
    <n v="6"/>
    <n v="5"/>
    <n v="5"/>
    <n v="32"/>
    <x v="0"/>
    <x v="0"/>
    <n v="1"/>
  </r>
  <r>
    <n v="252"/>
    <n v="35"/>
    <n v="110513"/>
    <n v="27709"/>
    <n v="36"/>
    <n v="4"/>
    <n v="578"/>
    <n v="0.42"/>
    <s v="No"/>
    <n v="5"/>
    <n v="6"/>
    <n v="1"/>
    <n v="1"/>
    <n v="3"/>
    <n v="5"/>
    <n v="21"/>
    <x v="1"/>
    <x v="1"/>
    <n v="0"/>
  </r>
  <r>
    <n v="253"/>
    <n v="38"/>
    <n v="34644"/>
    <n v="7553"/>
    <n v="24"/>
    <n v="3"/>
    <n v="551"/>
    <n v="0.35"/>
    <s v="No"/>
    <n v="5"/>
    <n v="2"/>
    <n v="1"/>
    <n v="3"/>
    <n v="3"/>
    <n v="5"/>
    <n v="19"/>
    <x v="2"/>
    <x v="1"/>
    <n v="0"/>
  </r>
  <r>
    <n v="254"/>
    <n v="43"/>
    <n v="38911"/>
    <n v="37524"/>
    <n v="24"/>
    <n v="6"/>
    <n v="836"/>
    <n v="0.21"/>
    <s v="No"/>
    <n v="4"/>
    <n v="2"/>
    <n v="6"/>
    <n v="6"/>
    <n v="5"/>
    <n v="5"/>
    <n v="28"/>
    <x v="1"/>
    <x v="1"/>
    <n v="0"/>
  </r>
  <r>
    <n v="255"/>
    <n v="50"/>
    <n v="50197"/>
    <n v="26586"/>
    <n v="48"/>
    <n v="2"/>
    <n v="606"/>
    <n v="0.44"/>
    <s v="Yes"/>
    <n v="4"/>
    <n v="5"/>
    <n v="3"/>
    <n v="1"/>
    <n v="3"/>
    <n v="0"/>
    <n v="16"/>
    <x v="2"/>
    <x v="1"/>
    <n v="0"/>
  </r>
  <r>
    <n v="256"/>
    <n v="50"/>
    <n v="85910"/>
    <n v="26850"/>
    <n v="24"/>
    <n v="2"/>
    <n v="838"/>
    <n v="0.26"/>
    <s v="Yes"/>
    <n v="4"/>
    <n v="6"/>
    <n v="6"/>
    <n v="3"/>
    <n v="3"/>
    <n v="0"/>
    <n v="22"/>
    <x v="1"/>
    <x v="0"/>
    <n v="1"/>
  </r>
  <r>
    <n v="257"/>
    <n v="51"/>
    <n v="148722"/>
    <n v="12054"/>
    <n v="60"/>
    <n v="6"/>
    <n v="621"/>
    <n v="0.35"/>
    <s v="No"/>
    <n v="4"/>
    <n v="6"/>
    <n v="3"/>
    <n v="3"/>
    <n v="5"/>
    <n v="5"/>
    <n v="26"/>
    <x v="1"/>
    <x v="1"/>
    <n v="0"/>
  </r>
  <r>
    <n v="258"/>
    <n v="59"/>
    <n v="79184"/>
    <n v="24764"/>
    <n v="12"/>
    <n v="0"/>
    <n v="742"/>
    <n v="0.11"/>
    <s v="No"/>
    <n v="4"/>
    <n v="5"/>
    <n v="5"/>
    <n v="6"/>
    <n v="1"/>
    <n v="5"/>
    <n v="26"/>
    <x v="1"/>
    <x v="0"/>
    <n v="1"/>
  </r>
  <r>
    <n v="259"/>
    <n v="24"/>
    <n v="122815"/>
    <n v="18198"/>
    <n v="24"/>
    <n v="1"/>
    <n v="725"/>
    <n v="0.13"/>
    <s v="No"/>
    <n v="2"/>
    <n v="6"/>
    <n v="5"/>
    <n v="6"/>
    <n v="1"/>
    <n v="5"/>
    <n v="25"/>
    <x v="1"/>
    <x v="1"/>
    <n v="0"/>
  </r>
  <r>
    <n v="260"/>
    <n v="27"/>
    <n v="44802"/>
    <n v="12094"/>
    <n v="24"/>
    <n v="2"/>
    <n v="587"/>
    <n v="0.38"/>
    <s v="No"/>
    <n v="5"/>
    <n v="5"/>
    <n v="1"/>
    <n v="3"/>
    <n v="3"/>
    <n v="5"/>
    <n v="22"/>
    <x v="1"/>
    <x v="0"/>
    <n v="1"/>
  </r>
  <r>
    <n v="261"/>
    <n v="53"/>
    <n v="142707"/>
    <n v="38522"/>
    <n v="36"/>
    <n v="0"/>
    <n v="552"/>
    <n v="0.36"/>
    <s v="No"/>
    <n v="4"/>
    <n v="6"/>
    <n v="1"/>
    <n v="3"/>
    <n v="1"/>
    <n v="5"/>
    <n v="20"/>
    <x v="1"/>
    <x v="1"/>
    <n v="0"/>
  </r>
  <r>
    <n v="262"/>
    <n v="48"/>
    <n v="59441"/>
    <n v="13023"/>
    <n v="24"/>
    <n v="5"/>
    <n v="836"/>
    <n v="0.24"/>
    <s v="No"/>
    <n v="4"/>
    <n v="5"/>
    <n v="6"/>
    <n v="6"/>
    <n v="3"/>
    <n v="5"/>
    <n v="29"/>
    <x v="1"/>
    <x v="0"/>
    <n v="1"/>
  </r>
  <r>
    <n v="263"/>
    <n v="25"/>
    <n v="59490"/>
    <n v="39762"/>
    <n v="24"/>
    <n v="7"/>
    <n v="629"/>
    <n v="0.44"/>
    <s v="No"/>
    <n v="2"/>
    <n v="5"/>
    <n v="3"/>
    <n v="1"/>
    <n v="5"/>
    <n v="5"/>
    <n v="21"/>
    <x v="1"/>
    <x v="0"/>
    <n v="1"/>
  </r>
  <r>
    <n v="264"/>
    <n v="42"/>
    <n v="75045"/>
    <n v="38619"/>
    <n v="60"/>
    <n v="1"/>
    <n v="837"/>
    <n v="0.45"/>
    <s v="No"/>
    <n v="4"/>
    <n v="5"/>
    <n v="6"/>
    <n v="1"/>
    <n v="1"/>
    <n v="5"/>
    <n v="22"/>
    <x v="1"/>
    <x v="1"/>
    <n v="0"/>
  </r>
  <r>
    <n v="265"/>
    <n v="60"/>
    <n v="30755"/>
    <n v="28812"/>
    <n v="12"/>
    <n v="7"/>
    <n v="786"/>
    <n v="0.23"/>
    <s v="No"/>
    <n v="4"/>
    <n v="2"/>
    <n v="6"/>
    <n v="6"/>
    <n v="5"/>
    <n v="5"/>
    <n v="28"/>
    <x v="1"/>
    <x v="1"/>
    <n v="0"/>
  </r>
  <r>
    <n v="266"/>
    <n v="25"/>
    <n v="105287"/>
    <n v="22043"/>
    <n v="36"/>
    <n v="1"/>
    <n v="586"/>
    <n v="0.14000000000000001"/>
    <s v="No"/>
    <n v="2"/>
    <n v="6"/>
    <n v="1"/>
    <n v="6"/>
    <n v="1"/>
    <n v="5"/>
    <n v="21"/>
    <x v="1"/>
    <x v="1"/>
    <n v="0"/>
  </r>
  <r>
    <n v="267"/>
    <n v="43"/>
    <n v="131975"/>
    <n v="12381"/>
    <n v="60"/>
    <n v="8"/>
    <n v="586"/>
    <n v="0.5"/>
    <s v="No"/>
    <n v="4"/>
    <n v="6"/>
    <n v="1"/>
    <n v="1"/>
    <n v="5"/>
    <n v="5"/>
    <n v="22"/>
    <x v="1"/>
    <x v="0"/>
    <n v="1"/>
  </r>
  <r>
    <n v="268"/>
    <n v="54"/>
    <n v="114835"/>
    <n v="12541"/>
    <n v="60"/>
    <n v="1"/>
    <n v="595"/>
    <n v="0.47"/>
    <s v="No"/>
    <n v="4"/>
    <n v="6"/>
    <n v="1"/>
    <n v="1"/>
    <n v="1"/>
    <n v="5"/>
    <n v="18"/>
    <x v="2"/>
    <x v="1"/>
    <n v="0"/>
  </r>
  <r>
    <n v="269"/>
    <n v="24"/>
    <n v="139542"/>
    <n v="22250"/>
    <n v="12"/>
    <n v="7"/>
    <n v="564"/>
    <n v="0.42"/>
    <s v="No"/>
    <n v="2"/>
    <n v="6"/>
    <n v="1"/>
    <n v="1"/>
    <n v="5"/>
    <n v="5"/>
    <n v="20"/>
    <x v="1"/>
    <x v="0"/>
    <n v="1"/>
  </r>
  <r>
    <n v="270"/>
    <n v="43"/>
    <n v="32730"/>
    <n v="31747"/>
    <n v="12"/>
    <n v="3"/>
    <n v="587"/>
    <n v="0.13"/>
    <s v="No"/>
    <n v="4"/>
    <n v="2"/>
    <n v="1"/>
    <n v="6"/>
    <n v="3"/>
    <n v="5"/>
    <n v="21"/>
    <x v="1"/>
    <x v="1"/>
    <n v="0"/>
  </r>
  <r>
    <n v="271"/>
    <n v="32"/>
    <n v="106698"/>
    <n v="34148"/>
    <n v="12"/>
    <n v="3"/>
    <n v="648"/>
    <n v="0.28000000000000003"/>
    <s v="No"/>
    <n v="5"/>
    <n v="6"/>
    <n v="3"/>
    <n v="3"/>
    <n v="3"/>
    <n v="5"/>
    <n v="25"/>
    <x v="1"/>
    <x v="1"/>
    <n v="0"/>
  </r>
  <r>
    <n v="272"/>
    <n v="45"/>
    <n v="103171"/>
    <n v="24436"/>
    <n v="48"/>
    <n v="6"/>
    <n v="796"/>
    <n v="0.43"/>
    <s v="No"/>
    <n v="4"/>
    <n v="6"/>
    <n v="6"/>
    <n v="1"/>
    <n v="5"/>
    <n v="5"/>
    <n v="27"/>
    <x v="1"/>
    <x v="1"/>
    <n v="0"/>
  </r>
  <r>
    <n v="273"/>
    <n v="50"/>
    <n v="99299"/>
    <n v="20435"/>
    <n v="36"/>
    <n v="9"/>
    <n v="657"/>
    <n v="0.23"/>
    <s v="No"/>
    <n v="4"/>
    <n v="6"/>
    <n v="3"/>
    <n v="6"/>
    <n v="5"/>
    <n v="5"/>
    <n v="29"/>
    <x v="1"/>
    <x v="1"/>
    <n v="0"/>
  </r>
  <r>
    <n v="274"/>
    <n v="59"/>
    <n v="71457"/>
    <n v="17747"/>
    <n v="60"/>
    <n v="2"/>
    <n v="655"/>
    <n v="0.26"/>
    <s v="No"/>
    <n v="4"/>
    <n v="5"/>
    <n v="3"/>
    <n v="3"/>
    <n v="3"/>
    <n v="5"/>
    <n v="23"/>
    <x v="1"/>
    <x v="1"/>
    <n v="0"/>
  </r>
  <r>
    <n v="275"/>
    <n v="54"/>
    <n v="58284"/>
    <n v="30026"/>
    <n v="36"/>
    <n v="0"/>
    <n v="560"/>
    <n v="0.46"/>
    <s v="No"/>
    <n v="4"/>
    <n v="5"/>
    <n v="1"/>
    <n v="1"/>
    <n v="1"/>
    <n v="5"/>
    <n v="17"/>
    <x v="2"/>
    <x v="1"/>
    <n v="0"/>
  </r>
  <r>
    <n v="276"/>
    <n v="30"/>
    <n v="34591"/>
    <n v="30630"/>
    <n v="12"/>
    <n v="3"/>
    <n v="602"/>
    <n v="0.44"/>
    <s v="Yes"/>
    <n v="5"/>
    <n v="2"/>
    <n v="3"/>
    <n v="1"/>
    <n v="3"/>
    <n v="0"/>
    <n v="14"/>
    <x v="2"/>
    <x v="1"/>
    <n v="0"/>
  </r>
  <r>
    <n v="277"/>
    <n v="32"/>
    <n v="37801"/>
    <n v="32283"/>
    <n v="60"/>
    <n v="3"/>
    <n v="759"/>
    <n v="0.18"/>
    <s v="No"/>
    <n v="5"/>
    <n v="2"/>
    <n v="6"/>
    <n v="6"/>
    <n v="3"/>
    <n v="5"/>
    <n v="27"/>
    <x v="1"/>
    <x v="1"/>
    <n v="0"/>
  </r>
  <r>
    <n v="278"/>
    <n v="36"/>
    <n v="133395"/>
    <n v="26178"/>
    <n v="12"/>
    <n v="9"/>
    <n v="773"/>
    <n v="0.26"/>
    <s v="No"/>
    <n v="5"/>
    <n v="6"/>
    <n v="6"/>
    <n v="3"/>
    <n v="5"/>
    <n v="5"/>
    <n v="30"/>
    <x v="0"/>
    <x v="0"/>
    <n v="1"/>
  </r>
  <r>
    <n v="279"/>
    <n v="48"/>
    <n v="49672"/>
    <n v="36099"/>
    <n v="36"/>
    <n v="4"/>
    <n v="711"/>
    <n v="0.49"/>
    <s v="No"/>
    <n v="4"/>
    <n v="5"/>
    <n v="5"/>
    <n v="1"/>
    <n v="3"/>
    <n v="5"/>
    <n v="23"/>
    <x v="1"/>
    <x v="1"/>
    <n v="0"/>
  </r>
  <r>
    <n v="280"/>
    <n v="27"/>
    <n v="43291"/>
    <n v="5044"/>
    <n v="24"/>
    <n v="4"/>
    <n v="655"/>
    <n v="0.42"/>
    <s v="Yes"/>
    <n v="5"/>
    <n v="5"/>
    <n v="3"/>
    <n v="1"/>
    <n v="3"/>
    <n v="0"/>
    <n v="17"/>
    <x v="2"/>
    <x v="1"/>
    <n v="0"/>
  </r>
  <r>
    <n v="281"/>
    <n v="53"/>
    <n v="123038"/>
    <n v="12401"/>
    <n v="60"/>
    <n v="3"/>
    <n v="809"/>
    <n v="0.23"/>
    <s v="No"/>
    <n v="4"/>
    <n v="6"/>
    <n v="6"/>
    <n v="6"/>
    <n v="3"/>
    <n v="5"/>
    <n v="30"/>
    <x v="0"/>
    <x v="0"/>
    <n v="1"/>
  </r>
  <r>
    <n v="282"/>
    <n v="32"/>
    <n v="81646"/>
    <n v="39786"/>
    <n v="24"/>
    <n v="10"/>
    <n v="699"/>
    <n v="0.36"/>
    <s v="No"/>
    <n v="5"/>
    <n v="6"/>
    <n v="3"/>
    <n v="3"/>
    <n v="5"/>
    <n v="5"/>
    <n v="27"/>
    <x v="1"/>
    <x v="1"/>
    <n v="0"/>
  </r>
  <r>
    <n v="283"/>
    <n v="47"/>
    <n v="133733"/>
    <n v="11881"/>
    <n v="36"/>
    <n v="6"/>
    <n v="829"/>
    <n v="0.12"/>
    <s v="No"/>
    <n v="4"/>
    <n v="6"/>
    <n v="6"/>
    <n v="6"/>
    <n v="5"/>
    <n v="5"/>
    <n v="32"/>
    <x v="0"/>
    <x v="0"/>
    <n v="1"/>
  </r>
  <r>
    <n v="284"/>
    <n v="56"/>
    <n v="88655"/>
    <n v="27806"/>
    <n v="48"/>
    <n v="3"/>
    <n v="730"/>
    <n v="0.19"/>
    <s v="No"/>
    <n v="4"/>
    <n v="6"/>
    <n v="5"/>
    <n v="6"/>
    <n v="3"/>
    <n v="5"/>
    <n v="29"/>
    <x v="1"/>
    <x v="1"/>
    <n v="0"/>
  </r>
  <r>
    <n v="285"/>
    <n v="33"/>
    <n v="137842"/>
    <n v="35652"/>
    <n v="12"/>
    <n v="3"/>
    <n v="756"/>
    <n v="0.24"/>
    <s v="Yes"/>
    <n v="5"/>
    <n v="6"/>
    <n v="6"/>
    <n v="6"/>
    <n v="3"/>
    <n v="0"/>
    <n v="26"/>
    <x v="1"/>
    <x v="0"/>
    <n v="1"/>
  </r>
  <r>
    <n v="286"/>
    <n v="45"/>
    <n v="79099"/>
    <n v="30672"/>
    <n v="24"/>
    <n v="2"/>
    <n v="766"/>
    <n v="0.1"/>
    <s v="Yes"/>
    <n v="4"/>
    <n v="5"/>
    <n v="6"/>
    <n v="6"/>
    <n v="3"/>
    <n v="0"/>
    <n v="24"/>
    <x v="1"/>
    <x v="1"/>
    <n v="0"/>
  </r>
  <r>
    <n v="287"/>
    <n v="27"/>
    <n v="140403"/>
    <n v="15660"/>
    <n v="24"/>
    <n v="9"/>
    <n v="658"/>
    <n v="0.24"/>
    <s v="No"/>
    <n v="5"/>
    <n v="6"/>
    <n v="3"/>
    <n v="6"/>
    <n v="5"/>
    <n v="5"/>
    <n v="30"/>
    <x v="0"/>
    <x v="0"/>
    <n v="1"/>
  </r>
  <r>
    <n v="288"/>
    <n v="24"/>
    <n v="67786"/>
    <n v="6051"/>
    <n v="12"/>
    <n v="5"/>
    <n v="657"/>
    <n v="0.42"/>
    <s v="No"/>
    <n v="2"/>
    <n v="5"/>
    <n v="3"/>
    <n v="1"/>
    <n v="3"/>
    <n v="5"/>
    <n v="19"/>
    <x v="2"/>
    <x v="1"/>
    <n v="0"/>
  </r>
  <r>
    <n v="289"/>
    <n v="28"/>
    <n v="127394"/>
    <n v="25535"/>
    <n v="12"/>
    <n v="7"/>
    <n v="845"/>
    <n v="0.46"/>
    <s v="No"/>
    <n v="5"/>
    <n v="6"/>
    <n v="6"/>
    <n v="1"/>
    <n v="5"/>
    <n v="5"/>
    <n v="28"/>
    <x v="1"/>
    <x v="1"/>
    <n v="0"/>
  </r>
  <r>
    <n v="290"/>
    <n v="36"/>
    <n v="138477"/>
    <n v="19590"/>
    <n v="36"/>
    <n v="8"/>
    <n v="626"/>
    <n v="0.15"/>
    <s v="No"/>
    <n v="5"/>
    <n v="6"/>
    <n v="3"/>
    <n v="6"/>
    <n v="5"/>
    <n v="5"/>
    <n v="30"/>
    <x v="0"/>
    <x v="0"/>
    <n v="1"/>
  </r>
  <r>
    <n v="291"/>
    <n v="60"/>
    <n v="59387"/>
    <n v="19754"/>
    <n v="24"/>
    <n v="5"/>
    <n v="579"/>
    <n v="0.4"/>
    <s v="No"/>
    <n v="4"/>
    <n v="5"/>
    <n v="1"/>
    <n v="1"/>
    <n v="3"/>
    <n v="5"/>
    <n v="19"/>
    <x v="2"/>
    <x v="1"/>
    <n v="0"/>
  </r>
  <r>
    <n v="292"/>
    <n v="42"/>
    <n v="46351"/>
    <n v="24651"/>
    <n v="36"/>
    <n v="8"/>
    <n v="618"/>
    <n v="0.38"/>
    <s v="No"/>
    <n v="4"/>
    <n v="5"/>
    <n v="3"/>
    <n v="3"/>
    <n v="5"/>
    <n v="5"/>
    <n v="25"/>
    <x v="1"/>
    <x v="0"/>
    <n v="1"/>
  </r>
  <r>
    <n v="293"/>
    <n v="44"/>
    <n v="41825"/>
    <n v="16077"/>
    <n v="12"/>
    <n v="0"/>
    <n v="705"/>
    <n v="0.38"/>
    <s v="No"/>
    <n v="4"/>
    <n v="5"/>
    <n v="5"/>
    <n v="3"/>
    <n v="1"/>
    <n v="5"/>
    <n v="23"/>
    <x v="1"/>
    <x v="0"/>
    <n v="1"/>
  </r>
  <r>
    <n v="294"/>
    <n v="43"/>
    <n v="49482"/>
    <n v="32471"/>
    <n v="12"/>
    <n v="10"/>
    <n v="642"/>
    <n v="0.39"/>
    <s v="No"/>
    <n v="4"/>
    <n v="5"/>
    <n v="3"/>
    <n v="3"/>
    <n v="5"/>
    <n v="5"/>
    <n v="25"/>
    <x v="1"/>
    <x v="1"/>
    <n v="0"/>
  </r>
  <r>
    <n v="295"/>
    <n v="33"/>
    <n v="30990"/>
    <n v="25995"/>
    <n v="60"/>
    <n v="0"/>
    <n v="581"/>
    <n v="0.33"/>
    <s v="No"/>
    <n v="5"/>
    <n v="2"/>
    <n v="1"/>
    <n v="3"/>
    <n v="1"/>
    <n v="5"/>
    <n v="17"/>
    <x v="2"/>
    <x v="1"/>
    <n v="0"/>
  </r>
  <r>
    <n v="296"/>
    <n v="25"/>
    <n v="72839"/>
    <n v="38635"/>
    <n v="48"/>
    <n v="5"/>
    <n v="589"/>
    <n v="0.26"/>
    <s v="No"/>
    <n v="2"/>
    <n v="5"/>
    <n v="1"/>
    <n v="3"/>
    <n v="3"/>
    <n v="5"/>
    <n v="19"/>
    <x v="2"/>
    <x v="1"/>
    <n v="0"/>
  </r>
  <r>
    <n v="297"/>
    <n v="37"/>
    <n v="88371"/>
    <n v="5147"/>
    <n v="24"/>
    <n v="7"/>
    <n v="688"/>
    <n v="0.13"/>
    <s v="No"/>
    <n v="5"/>
    <n v="6"/>
    <n v="3"/>
    <n v="6"/>
    <n v="5"/>
    <n v="5"/>
    <n v="30"/>
    <x v="0"/>
    <x v="0"/>
    <n v="1"/>
  </r>
  <r>
    <n v="298"/>
    <n v="38"/>
    <n v="81841"/>
    <n v="5162"/>
    <n v="24"/>
    <n v="8"/>
    <n v="834"/>
    <n v="0.21"/>
    <s v="No"/>
    <n v="5"/>
    <n v="6"/>
    <n v="6"/>
    <n v="6"/>
    <n v="5"/>
    <n v="5"/>
    <n v="33"/>
    <x v="0"/>
    <x v="0"/>
    <n v="1"/>
  </r>
  <r>
    <n v="299"/>
    <n v="55"/>
    <n v="50298"/>
    <n v="12454"/>
    <n v="48"/>
    <n v="7"/>
    <n v="623"/>
    <n v="0.27"/>
    <s v="No"/>
    <n v="4"/>
    <n v="5"/>
    <n v="3"/>
    <n v="3"/>
    <n v="5"/>
    <n v="5"/>
    <n v="25"/>
    <x v="1"/>
    <x v="1"/>
    <n v="0"/>
  </r>
  <r>
    <n v="300"/>
    <n v="26"/>
    <n v="54128"/>
    <n v="13324"/>
    <n v="36"/>
    <n v="9"/>
    <n v="655"/>
    <n v="0.3"/>
    <s v="No"/>
    <n v="5"/>
    <n v="5"/>
    <n v="3"/>
    <n v="3"/>
    <n v="5"/>
    <n v="5"/>
    <n v="26"/>
    <x v="1"/>
    <x v="0"/>
    <n v="1"/>
  </r>
  <r>
    <n v="301"/>
    <n v="26"/>
    <n v="80898"/>
    <n v="19461"/>
    <n v="48"/>
    <n v="3"/>
    <n v="745"/>
    <n v="0.45"/>
    <s v="Yes"/>
    <n v="5"/>
    <n v="6"/>
    <n v="5"/>
    <n v="1"/>
    <n v="3"/>
    <n v="0"/>
    <n v="20"/>
    <x v="1"/>
    <x v="1"/>
    <n v="0"/>
  </r>
  <r>
    <n v="302"/>
    <n v="22"/>
    <n v="115851"/>
    <n v="36996"/>
    <n v="48"/>
    <n v="3"/>
    <n v="590"/>
    <n v="0.31"/>
    <s v="No"/>
    <n v="2"/>
    <n v="6"/>
    <n v="1"/>
    <n v="3"/>
    <n v="3"/>
    <n v="5"/>
    <n v="20"/>
    <x v="1"/>
    <x v="1"/>
    <n v="0"/>
  </r>
  <r>
    <n v="303"/>
    <n v="53"/>
    <n v="55316"/>
    <n v="26743"/>
    <n v="24"/>
    <n v="1"/>
    <n v="730"/>
    <n v="0.45"/>
    <s v="No"/>
    <n v="4"/>
    <n v="5"/>
    <n v="5"/>
    <n v="1"/>
    <n v="1"/>
    <n v="5"/>
    <n v="21"/>
    <x v="1"/>
    <x v="0"/>
    <n v="1"/>
  </r>
  <r>
    <n v="304"/>
    <n v="25"/>
    <n v="149540"/>
    <n v="32929"/>
    <n v="36"/>
    <n v="2"/>
    <n v="627"/>
    <n v="0.27"/>
    <s v="No"/>
    <n v="2"/>
    <n v="6"/>
    <n v="3"/>
    <n v="3"/>
    <n v="3"/>
    <n v="5"/>
    <n v="22"/>
    <x v="1"/>
    <x v="0"/>
    <n v="1"/>
  </r>
  <r>
    <n v="305"/>
    <n v="54"/>
    <n v="31032"/>
    <n v="38241"/>
    <n v="36"/>
    <n v="6"/>
    <n v="753"/>
    <n v="0.49"/>
    <s v="No"/>
    <n v="4"/>
    <n v="2"/>
    <n v="6"/>
    <n v="1"/>
    <n v="5"/>
    <n v="5"/>
    <n v="23"/>
    <x v="1"/>
    <x v="1"/>
    <n v="0"/>
  </r>
  <r>
    <n v="306"/>
    <n v="60"/>
    <n v="107373"/>
    <n v="34424"/>
    <n v="48"/>
    <n v="3"/>
    <n v="558"/>
    <n v="0.38"/>
    <s v="Yes"/>
    <n v="4"/>
    <n v="6"/>
    <n v="1"/>
    <n v="3"/>
    <n v="3"/>
    <n v="0"/>
    <n v="17"/>
    <x v="2"/>
    <x v="1"/>
    <n v="0"/>
  </r>
  <r>
    <n v="307"/>
    <n v="52"/>
    <n v="123624"/>
    <n v="21223"/>
    <n v="48"/>
    <n v="2"/>
    <n v="824"/>
    <n v="0.27"/>
    <s v="No"/>
    <n v="4"/>
    <n v="6"/>
    <n v="6"/>
    <n v="3"/>
    <n v="3"/>
    <n v="5"/>
    <n v="27"/>
    <x v="1"/>
    <x v="0"/>
    <n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7">
  <r>
    <n v="1"/>
    <n v="56"/>
    <n v="131041"/>
    <n v="26111"/>
    <n v="24"/>
    <n v="2"/>
    <n v="582"/>
    <n v="0.17"/>
    <s v="No"/>
    <n v="4"/>
    <n v="6"/>
    <n v="1"/>
    <n v="6"/>
    <n v="3"/>
    <n v="5"/>
    <n v="25"/>
    <s v="Medium"/>
    <s v="Rejected"/>
    <n v="0"/>
    <x v="0"/>
    <x v="0"/>
    <x v="0"/>
  </r>
  <r>
    <n v="2"/>
    <n v="29"/>
    <n v="63478"/>
    <n v="9459"/>
    <n v="60"/>
    <n v="10"/>
    <n v="790"/>
    <n v="0.35"/>
    <s v="No"/>
    <n v="5"/>
    <n v="5"/>
    <n v="6"/>
    <n v="3"/>
    <n v="5"/>
    <n v="5"/>
    <n v="29"/>
    <s v="Medium"/>
    <s v="Approved"/>
    <n v="1"/>
    <x v="1"/>
    <x v="1"/>
    <x v="1"/>
  </r>
  <r>
    <n v="3"/>
    <n v="51"/>
    <n v="129376"/>
    <n v="27040"/>
    <n v="48"/>
    <n v="3"/>
    <n v="563"/>
    <n v="0.19"/>
    <s v="No"/>
    <n v="4"/>
    <n v="6"/>
    <n v="1"/>
    <n v="6"/>
    <n v="3"/>
    <n v="5"/>
    <n v="25"/>
    <s v="Medium"/>
    <s v="Rejected"/>
    <n v="0"/>
    <x v="0"/>
    <x v="0"/>
    <x v="0"/>
  </r>
  <r>
    <n v="4"/>
    <n v="36"/>
    <n v="92011"/>
    <n v="37834"/>
    <n v="48"/>
    <n v="0"/>
    <n v="570"/>
    <n v="0.2"/>
    <s v="No"/>
    <n v="5"/>
    <n v="6"/>
    <n v="1"/>
    <n v="6"/>
    <n v="1"/>
    <n v="5"/>
    <n v="24"/>
    <s v="Medium"/>
    <s v="Approved"/>
    <n v="1"/>
    <x v="0"/>
    <x v="0"/>
    <x v="2"/>
  </r>
  <r>
    <n v="5"/>
    <n v="55"/>
    <n v="60959"/>
    <n v="10301"/>
    <n v="48"/>
    <n v="7"/>
    <n v="598"/>
    <n v="0.13"/>
    <s v="No"/>
    <n v="4"/>
    <n v="5"/>
    <n v="1"/>
    <n v="6"/>
    <n v="5"/>
    <n v="5"/>
    <n v="26"/>
    <s v="Medium"/>
    <s v="Rejected"/>
    <n v="0"/>
    <x v="0"/>
    <x v="0"/>
    <x v="1"/>
  </r>
  <r>
    <n v="6"/>
    <n v="43"/>
    <n v="48227"/>
    <n v="22581"/>
    <n v="60"/>
    <n v="3"/>
    <n v="805"/>
    <n v="0.34"/>
    <s v="No"/>
    <n v="4"/>
    <n v="5"/>
    <n v="6"/>
    <n v="3"/>
    <n v="3"/>
    <n v="5"/>
    <n v="26"/>
    <s v="Medium"/>
    <s v="Approved"/>
    <n v="1"/>
    <x v="2"/>
    <x v="1"/>
    <x v="1"/>
  </r>
  <r>
    <n v="7"/>
    <n v="45"/>
    <n v="137226"/>
    <n v="32930"/>
    <n v="48"/>
    <n v="9"/>
    <n v="673"/>
    <n v="0.22"/>
    <s v="No"/>
    <n v="4"/>
    <n v="6"/>
    <n v="3"/>
    <n v="6"/>
    <n v="5"/>
    <n v="5"/>
    <n v="29"/>
    <s v="Medium"/>
    <s v="Approved"/>
    <n v="1"/>
    <x v="3"/>
    <x v="0"/>
    <x v="0"/>
  </r>
  <r>
    <n v="8"/>
    <n v="29"/>
    <n v="53570"/>
    <n v="38124"/>
    <n v="48"/>
    <n v="5"/>
    <n v="551"/>
    <n v="0.32"/>
    <s v="No"/>
    <n v="5"/>
    <n v="5"/>
    <n v="1"/>
    <n v="3"/>
    <n v="3"/>
    <n v="5"/>
    <n v="22"/>
    <s v="Medium"/>
    <s v="Rejected"/>
    <n v="0"/>
    <x v="0"/>
    <x v="1"/>
    <x v="1"/>
  </r>
  <r>
    <n v="9"/>
    <n v="30"/>
    <n v="88605"/>
    <n v="33724"/>
    <n v="24"/>
    <n v="1"/>
    <n v="558"/>
    <n v="0.27"/>
    <s v="No"/>
    <n v="5"/>
    <n v="6"/>
    <n v="1"/>
    <n v="3"/>
    <n v="1"/>
    <n v="5"/>
    <n v="21"/>
    <s v="Medium"/>
    <s v="Rejected"/>
    <n v="0"/>
    <x v="0"/>
    <x v="1"/>
    <x v="2"/>
  </r>
  <r>
    <n v="10"/>
    <n v="28"/>
    <n v="53071"/>
    <n v="7526"/>
    <n v="24"/>
    <n v="7"/>
    <n v="601"/>
    <n v="0.37"/>
    <s v="No"/>
    <n v="5"/>
    <n v="5"/>
    <n v="3"/>
    <n v="3"/>
    <n v="5"/>
    <n v="5"/>
    <n v="26"/>
    <s v="Medium"/>
    <s v="Rejected"/>
    <n v="0"/>
    <x v="3"/>
    <x v="1"/>
    <x v="1"/>
  </r>
  <r>
    <n v="11"/>
    <n v="59"/>
    <n v="57260"/>
    <n v="18618"/>
    <n v="60"/>
    <n v="3"/>
    <n v="647"/>
    <n v="0.25"/>
    <s v="No"/>
    <n v="4"/>
    <n v="5"/>
    <n v="3"/>
    <n v="3"/>
    <n v="3"/>
    <n v="5"/>
    <n v="23"/>
    <s v="Medium"/>
    <s v="Rejected"/>
    <n v="0"/>
    <x v="3"/>
    <x v="1"/>
    <x v="1"/>
  </r>
  <r>
    <n v="12"/>
    <n v="42"/>
    <n v="97522"/>
    <n v="17347"/>
    <n v="36"/>
    <n v="0"/>
    <n v="554"/>
    <n v="0.49"/>
    <s v="No"/>
    <n v="4"/>
    <n v="6"/>
    <n v="1"/>
    <n v="1"/>
    <n v="1"/>
    <n v="5"/>
    <n v="18"/>
    <s v="High"/>
    <s v="Rejected"/>
    <n v="0"/>
    <x v="0"/>
    <x v="2"/>
    <x v="2"/>
  </r>
  <r>
    <n v="13"/>
    <n v="48"/>
    <n v="140609"/>
    <n v="36846"/>
    <n v="36"/>
    <n v="8"/>
    <n v="567"/>
    <n v="0.26"/>
    <s v="No"/>
    <n v="4"/>
    <n v="6"/>
    <n v="1"/>
    <n v="3"/>
    <n v="5"/>
    <n v="5"/>
    <n v="24"/>
    <s v="Medium"/>
    <s v="Approved"/>
    <n v="1"/>
    <x v="0"/>
    <x v="1"/>
    <x v="0"/>
  </r>
  <r>
    <n v="14"/>
    <n v="40"/>
    <n v="82783"/>
    <n v="16829"/>
    <n v="48"/>
    <n v="5"/>
    <n v="591"/>
    <n v="0.17"/>
    <s v="No"/>
    <n v="5"/>
    <n v="6"/>
    <n v="1"/>
    <n v="6"/>
    <n v="3"/>
    <n v="5"/>
    <n v="26"/>
    <s v="Medium"/>
    <s v="Approved"/>
    <n v="1"/>
    <x v="0"/>
    <x v="0"/>
    <x v="2"/>
  </r>
  <r>
    <n v="15"/>
    <n v="59"/>
    <n v="34775"/>
    <n v="38283"/>
    <n v="36"/>
    <n v="6"/>
    <n v="667"/>
    <n v="0.46"/>
    <s v="No"/>
    <n v="4"/>
    <n v="2"/>
    <n v="3"/>
    <n v="1"/>
    <n v="5"/>
    <n v="5"/>
    <n v="20"/>
    <s v="Medium"/>
    <s v="Rejected"/>
    <n v="0"/>
    <x v="3"/>
    <x v="2"/>
    <x v="3"/>
  </r>
  <r>
    <n v="16"/>
    <n v="59"/>
    <n v="84078"/>
    <n v="20051"/>
    <n v="60"/>
    <n v="6"/>
    <n v="812"/>
    <n v="0.45"/>
    <s v="Yes"/>
    <n v="4"/>
    <n v="6"/>
    <n v="6"/>
    <n v="1"/>
    <n v="5"/>
    <n v="0"/>
    <n v="22"/>
    <s v="Medium"/>
    <s v="Approved"/>
    <n v="1"/>
    <x v="2"/>
    <x v="2"/>
    <x v="2"/>
  </r>
  <r>
    <n v="17"/>
    <n v="37"/>
    <n v="94473"/>
    <n v="23063"/>
    <n v="60"/>
    <n v="5"/>
    <n v="630"/>
    <n v="0.41"/>
    <s v="No"/>
    <n v="5"/>
    <n v="6"/>
    <n v="3"/>
    <n v="1"/>
    <n v="3"/>
    <n v="5"/>
    <n v="23"/>
    <s v="Medium"/>
    <s v="Approved"/>
    <n v="1"/>
    <x v="3"/>
    <x v="2"/>
    <x v="2"/>
  </r>
  <r>
    <n v="18"/>
    <n v="54"/>
    <n v="69503"/>
    <n v="32262"/>
    <n v="24"/>
    <n v="5"/>
    <n v="657"/>
    <n v="0.19"/>
    <s v="No"/>
    <n v="4"/>
    <n v="5"/>
    <n v="3"/>
    <n v="6"/>
    <n v="3"/>
    <n v="5"/>
    <n v="26"/>
    <s v="Medium"/>
    <s v="Rejected"/>
    <n v="0"/>
    <x v="3"/>
    <x v="0"/>
    <x v="1"/>
  </r>
  <r>
    <n v="19"/>
    <n v="47"/>
    <n v="31032"/>
    <n v="34176"/>
    <n v="24"/>
    <n v="8"/>
    <n v="612"/>
    <n v="0.28999999999999998"/>
    <s v="No"/>
    <n v="4"/>
    <n v="2"/>
    <n v="3"/>
    <n v="3"/>
    <n v="5"/>
    <n v="5"/>
    <n v="22"/>
    <s v="Medium"/>
    <s v="Rejected"/>
    <n v="0"/>
    <x v="3"/>
    <x v="1"/>
    <x v="3"/>
  </r>
  <r>
    <n v="20"/>
    <n v="50"/>
    <n v="95215"/>
    <n v="17002"/>
    <n v="24"/>
    <n v="7"/>
    <n v="582"/>
    <n v="0.24"/>
    <s v="No"/>
    <n v="4"/>
    <n v="6"/>
    <n v="1"/>
    <n v="6"/>
    <n v="5"/>
    <n v="5"/>
    <n v="27"/>
    <s v="Medium"/>
    <s v="Rejected"/>
    <n v="0"/>
    <x v="0"/>
    <x v="0"/>
    <x v="2"/>
  </r>
  <r>
    <n v="21"/>
    <n v="46"/>
    <n v="107819"/>
    <n v="29472"/>
    <n v="12"/>
    <n v="2"/>
    <n v="708"/>
    <n v="0.48"/>
    <s v="No"/>
    <n v="4"/>
    <n v="6"/>
    <n v="5"/>
    <n v="1"/>
    <n v="3"/>
    <n v="5"/>
    <n v="24"/>
    <s v="Medium"/>
    <s v="Approved"/>
    <n v="1"/>
    <x v="4"/>
    <x v="2"/>
    <x v="2"/>
  </r>
  <r>
    <n v="22"/>
    <n v="36"/>
    <n v="149834"/>
    <n v="14016"/>
    <n v="12"/>
    <n v="2"/>
    <n v="802"/>
    <n v="0.36"/>
    <s v="No"/>
    <n v="5"/>
    <n v="6"/>
    <n v="6"/>
    <n v="3"/>
    <n v="3"/>
    <n v="5"/>
    <n v="28"/>
    <s v="Medium"/>
    <s v="Rejected"/>
    <n v="0"/>
    <x v="2"/>
    <x v="1"/>
    <x v="0"/>
  </r>
  <r>
    <n v="23"/>
    <n v="23"/>
    <n v="102348"/>
    <n v="26699"/>
    <n v="12"/>
    <n v="0"/>
    <n v="681"/>
    <n v="0.41"/>
    <s v="No"/>
    <n v="2"/>
    <n v="6"/>
    <n v="3"/>
    <n v="1"/>
    <n v="1"/>
    <n v="5"/>
    <n v="18"/>
    <s v="High"/>
    <s v="Rejected"/>
    <n v="0"/>
    <x v="5"/>
    <x v="2"/>
    <x v="2"/>
  </r>
  <r>
    <n v="24"/>
    <n v="44"/>
    <n v="80692"/>
    <n v="16200"/>
    <n v="60"/>
    <n v="8"/>
    <n v="552"/>
    <n v="0.38"/>
    <s v="No"/>
    <n v="4"/>
    <n v="6"/>
    <n v="1"/>
    <n v="3"/>
    <n v="5"/>
    <n v="5"/>
    <n v="24"/>
    <s v="Medium"/>
    <s v="Rejected"/>
    <n v="0"/>
    <x v="0"/>
    <x v="1"/>
    <x v="2"/>
  </r>
  <r>
    <n v="25"/>
    <n v="53"/>
    <n v="121436"/>
    <n v="6541"/>
    <n v="48"/>
    <n v="6"/>
    <n v="647"/>
    <n v="0.42"/>
    <s v="No"/>
    <n v="4"/>
    <n v="6"/>
    <n v="3"/>
    <n v="1"/>
    <n v="5"/>
    <n v="5"/>
    <n v="24"/>
    <s v="Medium"/>
    <s v="Rejected"/>
    <n v="0"/>
    <x v="3"/>
    <x v="2"/>
    <x v="0"/>
  </r>
  <r>
    <n v="26"/>
    <n v="55"/>
    <n v="38754"/>
    <n v="17254"/>
    <n v="36"/>
    <n v="5"/>
    <n v="760"/>
    <n v="0.22"/>
    <s v="No"/>
    <n v="4"/>
    <n v="2"/>
    <n v="6"/>
    <n v="6"/>
    <n v="3"/>
    <n v="5"/>
    <n v="26"/>
    <s v="Medium"/>
    <s v="Rejected"/>
    <n v="0"/>
    <x v="1"/>
    <x v="0"/>
    <x v="3"/>
  </r>
  <r>
    <n v="27"/>
    <n v="24"/>
    <n v="135949"/>
    <n v="20652"/>
    <n v="48"/>
    <n v="7"/>
    <n v="579"/>
    <n v="0.35"/>
    <s v="No"/>
    <n v="2"/>
    <n v="6"/>
    <n v="1"/>
    <n v="3"/>
    <n v="5"/>
    <n v="5"/>
    <n v="22"/>
    <s v="Medium"/>
    <s v="Rejected"/>
    <n v="0"/>
    <x v="0"/>
    <x v="1"/>
    <x v="0"/>
  </r>
  <r>
    <n v="28"/>
    <n v="46"/>
    <n v="141113"/>
    <n v="26100"/>
    <n v="36"/>
    <n v="8"/>
    <n v="647"/>
    <n v="0.42"/>
    <s v="No"/>
    <n v="4"/>
    <n v="6"/>
    <n v="3"/>
    <n v="1"/>
    <n v="5"/>
    <n v="5"/>
    <n v="24"/>
    <s v="Medium"/>
    <s v="Approved"/>
    <n v="1"/>
    <x v="3"/>
    <x v="2"/>
    <x v="0"/>
  </r>
  <r>
    <n v="29"/>
    <n v="57"/>
    <n v="135049"/>
    <n v="6246"/>
    <n v="60"/>
    <n v="2"/>
    <n v="751"/>
    <n v="0.15"/>
    <s v="No"/>
    <n v="4"/>
    <n v="6"/>
    <n v="6"/>
    <n v="6"/>
    <n v="3"/>
    <n v="5"/>
    <n v="30"/>
    <s v="Low"/>
    <s v="Approved"/>
    <n v="1"/>
    <x v="1"/>
    <x v="0"/>
    <x v="0"/>
  </r>
  <r>
    <n v="30"/>
    <n v="46"/>
    <n v="58974"/>
    <n v="7876"/>
    <n v="48"/>
    <n v="6"/>
    <n v="659"/>
    <n v="0.5"/>
    <s v="No"/>
    <n v="4"/>
    <n v="5"/>
    <n v="3"/>
    <n v="1"/>
    <n v="5"/>
    <n v="5"/>
    <n v="23"/>
    <s v="Medium"/>
    <s v="Rejected"/>
    <n v="0"/>
    <x v="3"/>
    <x v="2"/>
    <x v="1"/>
  </r>
  <r>
    <n v="31"/>
    <n v="24"/>
    <n v="90522"/>
    <n v="16136"/>
    <n v="48"/>
    <n v="8"/>
    <n v="565"/>
    <n v="0.14000000000000001"/>
    <s v="No"/>
    <n v="2"/>
    <n v="6"/>
    <n v="1"/>
    <n v="6"/>
    <n v="5"/>
    <n v="5"/>
    <n v="25"/>
    <s v="Medium"/>
    <s v="Approved"/>
    <n v="1"/>
    <x v="0"/>
    <x v="0"/>
    <x v="2"/>
  </r>
  <r>
    <n v="32"/>
    <n v="42"/>
    <n v="133795"/>
    <n v="19170"/>
    <n v="36"/>
    <n v="0"/>
    <n v="810"/>
    <n v="0.5"/>
    <s v="No"/>
    <n v="4"/>
    <n v="6"/>
    <n v="6"/>
    <n v="1"/>
    <n v="1"/>
    <n v="5"/>
    <n v="23"/>
    <s v="Medium"/>
    <s v="Rejected"/>
    <n v="0"/>
    <x v="2"/>
    <x v="2"/>
    <x v="0"/>
  </r>
  <r>
    <n v="33"/>
    <n v="57"/>
    <n v="99189"/>
    <n v="31767"/>
    <n v="12"/>
    <n v="9"/>
    <n v="597"/>
    <n v="0.1"/>
    <s v="No"/>
    <n v="4"/>
    <n v="6"/>
    <n v="1"/>
    <n v="6"/>
    <n v="5"/>
    <n v="5"/>
    <n v="27"/>
    <s v="Medium"/>
    <s v="Rejected"/>
    <n v="0"/>
    <x v="0"/>
    <x v="0"/>
    <x v="2"/>
  </r>
  <r>
    <n v="34"/>
    <n v="45"/>
    <n v="61341"/>
    <n v="11705"/>
    <n v="12"/>
    <n v="7"/>
    <n v="630"/>
    <n v="0.16"/>
    <s v="No"/>
    <n v="4"/>
    <n v="5"/>
    <n v="3"/>
    <n v="6"/>
    <n v="5"/>
    <n v="5"/>
    <n v="28"/>
    <s v="Medium"/>
    <s v="Approved"/>
    <n v="1"/>
    <x v="3"/>
    <x v="0"/>
    <x v="1"/>
  </r>
  <r>
    <n v="35"/>
    <n v="47"/>
    <n v="36747"/>
    <n v="39441"/>
    <n v="60"/>
    <n v="5"/>
    <n v="823"/>
    <n v="0.22"/>
    <s v="No"/>
    <n v="4"/>
    <n v="2"/>
    <n v="6"/>
    <n v="6"/>
    <n v="3"/>
    <n v="5"/>
    <n v="26"/>
    <s v="Medium"/>
    <s v="Rejected"/>
    <n v="0"/>
    <x v="2"/>
    <x v="0"/>
    <x v="3"/>
  </r>
  <r>
    <n v="36"/>
    <n v="43"/>
    <n v="32740"/>
    <n v="5621"/>
    <n v="24"/>
    <n v="8"/>
    <n v="625"/>
    <n v="0.42"/>
    <s v="No"/>
    <n v="4"/>
    <n v="2"/>
    <n v="3"/>
    <n v="1"/>
    <n v="5"/>
    <n v="5"/>
    <n v="20"/>
    <s v="Medium"/>
    <s v="Rejected"/>
    <n v="0"/>
    <x v="3"/>
    <x v="2"/>
    <x v="3"/>
  </r>
  <r>
    <n v="37"/>
    <n v="34"/>
    <n v="33824"/>
    <n v="9233"/>
    <n v="60"/>
    <n v="4"/>
    <n v="843"/>
    <n v="0.24"/>
    <s v="No"/>
    <n v="5"/>
    <n v="2"/>
    <n v="6"/>
    <n v="6"/>
    <n v="3"/>
    <n v="5"/>
    <n v="27"/>
    <s v="Medium"/>
    <s v="Rejected"/>
    <n v="0"/>
    <x v="2"/>
    <x v="0"/>
    <x v="3"/>
  </r>
  <r>
    <n v="38"/>
    <n v="28"/>
    <n v="148509"/>
    <n v="13128"/>
    <n v="60"/>
    <n v="5"/>
    <n v="848"/>
    <n v="0.36"/>
    <s v="No"/>
    <n v="5"/>
    <n v="6"/>
    <n v="6"/>
    <n v="3"/>
    <n v="3"/>
    <n v="5"/>
    <n v="28"/>
    <s v="Medium"/>
    <s v="Approved"/>
    <n v="1"/>
    <x v="2"/>
    <x v="1"/>
    <x v="0"/>
  </r>
  <r>
    <n v="39"/>
    <n v="57"/>
    <n v="144040"/>
    <n v="5520"/>
    <n v="60"/>
    <n v="4"/>
    <n v="573"/>
    <n v="0.17"/>
    <s v="No"/>
    <n v="4"/>
    <n v="6"/>
    <n v="1"/>
    <n v="6"/>
    <n v="3"/>
    <n v="5"/>
    <n v="25"/>
    <s v="Medium"/>
    <s v="Approved"/>
    <n v="1"/>
    <x v="0"/>
    <x v="0"/>
    <x v="0"/>
  </r>
  <r>
    <n v="40"/>
    <n v="37"/>
    <n v="90762"/>
    <n v="30799"/>
    <n v="24"/>
    <n v="6"/>
    <n v="559"/>
    <n v="0.28999999999999998"/>
    <s v="Yes"/>
    <n v="5"/>
    <n v="6"/>
    <n v="1"/>
    <n v="3"/>
    <n v="5"/>
    <n v="0"/>
    <n v="20"/>
    <s v="Medium"/>
    <s v="Rejected"/>
    <n v="0"/>
    <x v="0"/>
    <x v="1"/>
    <x v="2"/>
  </r>
  <r>
    <n v="41"/>
    <n v="24"/>
    <n v="50580"/>
    <n v="31704"/>
    <n v="12"/>
    <n v="7"/>
    <n v="550"/>
    <n v="0.16"/>
    <s v="No"/>
    <n v="2"/>
    <n v="5"/>
    <n v="1"/>
    <n v="6"/>
    <n v="5"/>
    <n v="5"/>
    <n v="24"/>
    <s v="Medium"/>
    <s v="Rejected"/>
    <n v="0"/>
    <x v="0"/>
    <x v="0"/>
    <x v="1"/>
  </r>
  <r>
    <n v="42"/>
    <n v="51"/>
    <n v="96748"/>
    <n v="39288"/>
    <n v="24"/>
    <n v="10"/>
    <n v="633"/>
    <n v="0.48"/>
    <s v="No"/>
    <n v="4"/>
    <n v="6"/>
    <n v="3"/>
    <n v="1"/>
    <n v="5"/>
    <n v="5"/>
    <n v="24"/>
    <s v="Medium"/>
    <s v="Approved"/>
    <n v="1"/>
    <x v="3"/>
    <x v="2"/>
    <x v="2"/>
  </r>
  <r>
    <n v="43"/>
    <n v="30"/>
    <n v="131518"/>
    <n v="20340"/>
    <n v="36"/>
    <n v="1"/>
    <n v="712"/>
    <n v="0.47"/>
    <s v="No"/>
    <n v="5"/>
    <n v="6"/>
    <n v="5"/>
    <n v="1"/>
    <n v="1"/>
    <n v="5"/>
    <n v="23"/>
    <s v="Medium"/>
    <s v="Approved"/>
    <n v="1"/>
    <x v="4"/>
    <x v="2"/>
    <x v="0"/>
  </r>
  <r>
    <n v="44"/>
    <n v="39"/>
    <n v="138467"/>
    <n v="19023"/>
    <n v="24"/>
    <n v="4"/>
    <n v="812"/>
    <n v="0.41"/>
    <s v="Yes"/>
    <n v="5"/>
    <n v="6"/>
    <n v="6"/>
    <n v="1"/>
    <n v="3"/>
    <n v="0"/>
    <n v="21"/>
    <s v="Medium"/>
    <s v="Approved"/>
    <n v="1"/>
    <x v="2"/>
    <x v="2"/>
    <x v="0"/>
  </r>
  <r>
    <n v="45"/>
    <n v="27"/>
    <n v="44180"/>
    <n v="12794"/>
    <n v="12"/>
    <n v="3"/>
    <n v="638"/>
    <n v="0.12"/>
    <s v="No"/>
    <n v="5"/>
    <n v="5"/>
    <n v="3"/>
    <n v="6"/>
    <n v="3"/>
    <n v="5"/>
    <n v="27"/>
    <s v="Medium"/>
    <s v="Rejected"/>
    <n v="0"/>
    <x v="3"/>
    <x v="0"/>
    <x v="1"/>
  </r>
  <r>
    <n v="46"/>
    <n v="52"/>
    <n v="35207"/>
    <n v="24874"/>
    <n v="48"/>
    <n v="10"/>
    <n v="639"/>
    <n v="0.31"/>
    <s v="No"/>
    <n v="4"/>
    <n v="2"/>
    <n v="3"/>
    <n v="3"/>
    <n v="5"/>
    <n v="5"/>
    <n v="22"/>
    <s v="Medium"/>
    <s v="Approved"/>
    <n v="1"/>
    <x v="3"/>
    <x v="1"/>
    <x v="3"/>
  </r>
  <r>
    <n v="47"/>
    <n v="59"/>
    <n v="115771"/>
    <n v="22849"/>
    <n v="36"/>
    <n v="6"/>
    <n v="731"/>
    <n v="0.3"/>
    <s v="Yes"/>
    <n v="4"/>
    <n v="6"/>
    <n v="5"/>
    <n v="3"/>
    <n v="5"/>
    <n v="0"/>
    <n v="23"/>
    <s v="Medium"/>
    <s v="Approved"/>
    <n v="1"/>
    <x v="4"/>
    <x v="1"/>
    <x v="2"/>
  </r>
  <r>
    <n v="48"/>
    <n v="44"/>
    <n v="100855"/>
    <n v="20746"/>
    <n v="36"/>
    <n v="1"/>
    <n v="691"/>
    <n v="0.14000000000000001"/>
    <s v="No"/>
    <n v="4"/>
    <n v="6"/>
    <n v="3"/>
    <n v="6"/>
    <n v="1"/>
    <n v="5"/>
    <n v="25"/>
    <s v="Medium"/>
    <s v="Rejected"/>
    <n v="0"/>
    <x v="5"/>
    <x v="0"/>
    <x v="2"/>
  </r>
  <r>
    <n v="49"/>
    <n v="22"/>
    <n v="46916"/>
    <n v="38670"/>
    <n v="24"/>
    <n v="1"/>
    <n v="693"/>
    <n v="0.21"/>
    <s v="No"/>
    <n v="2"/>
    <n v="5"/>
    <n v="3"/>
    <n v="6"/>
    <n v="1"/>
    <n v="5"/>
    <n v="22"/>
    <s v="Medium"/>
    <s v="Approved"/>
    <n v="1"/>
    <x v="5"/>
    <x v="0"/>
    <x v="1"/>
  </r>
  <r>
    <n v="50"/>
    <n v="35"/>
    <n v="63874"/>
    <n v="39856"/>
    <n v="60"/>
    <n v="7"/>
    <n v="690"/>
    <n v="0.48"/>
    <s v="No"/>
    <n v="5"/>
    <n v="5"/>
    <n v="3"/>
    <n v="1"/>
    <n v="5"/>
    <n v="5"/>
    <n v="24"/>
    <s v="Medium"/>
    <s v="Rejected"/>
    <n v="0"/>
    <x v="5"/>
    <x v="2"/>
    <x v="1"/>
  </r>
  <r>
    <n v="51"/>
    <n v="60"/>
    <n v="101882"/>
    <n v="17255"/>
    <n v="60"/>
    <n v="9"/>
    <n v="569"/>
    <n v="0.37"/>
    <s v="No"/>
    <n v="4"/>
    <n v="6"/>
    <n v="1"/>
    <n v="3"/>
    <n v="5"/>
    <n v="5"/>
    <n v="24"/>
    <s v="Medium"/>
    <s v="Rejected"/>
    <n v="0"/>
    <x v="0"/>
    <x v="1"/>
    <x v="2"/>
  </r>
  <r>
    <n v="52"/>
    <n v="33"/>
    <n v="145318"/>
    <n v="10287"/>
    <n v="60"/>
    <n v="2"/>
    <n v="563"/>
    <n v="0.42"/>
    <s v="No"/>
    <n v="5"/>
    <n v="6"/>
    <n v="1"/>
    <n v="1"/>
    <n v="3"/>
    <n v="5"/>
    <n v="21"/>
    <s v="Medium"/>
    <s v="Rejected"/>
    <n v="0"/>
    <x v="0"/>
    <x v="2"/>
    <x v="0"/>
  </r>
  <r>
    <n v="53"/>
    <n v="42"/>
    <n v="81378"/>
    <n v="14188"/>
    <n v="24"/>
    <n v="7"/>
    <n v="797"/>
    <n v="0.19"/>
    <s v="Yes"/>
    <n v="4"/>
    <n v="6"/>
    <n v="6"/>
    <n v="6"/>
    <n v="5"/>
    <n v="0"/>
    <n v="27"/>
    <s v="Medium"/>
    <s v="Rejected"/>
    <n v="0"/>
    <x v="1"/>
    <x v="0"/>
    <x v="2"/>
  </r>
  <r>
    <n v="54"/>
    <n v="30"/>
    <n v="115617"/>
    <n v="39944"/>
    <n v="60"/>
    <n v="10"/>
    <n v="838"/>
    <n v="0.18"/>
    <s v="No"/>
    <n v="5"/>
    <n v="6"/>
    <n v="6"/>
    <n v="6"/>
    <n v="5"/>
    <n v="5"/>
    <n v="33"/>
    <s v="Low"/>
    <s v="Approved"/>
    <n v="1"/>
    <x v="2"/>
    <x v="0"/>
    <x v="2"/>
  </r>
  <r>
    <n v="55"/>
    <n v="30"/>
    <n v="98757"/>
    <n v="18359"/>
    <n v="48"/>
    <n v="2"/>
    <n v="647"/>
    <n v="0.33"/>
    <s v="No"/>
    <n v="5"/>
    <n v="6"/>
    <n v="3"/>
    <n v="3"/>
    <n v="3"/>
    <n v="5"/>
    <n v="25"/>
    <s v="Medium"/>
    <s v="Rejected"/>
    <n v="0"/>
    <x v="3"/>
    <x v="1"/>
    <x v="2"/>
  </r>
  <r>
    <n v="56"/>
    <n v="52"/>
    <n v="46103"/>
    <n v="34802"/>
    <n v="60"/>
    <n v="8"/>
    <n v="559"/>
    <n v="0.17"/>
    <s v="Yes"/>
    <n v="4"/>
    <n v="5"/>
    <n v="1"/>
    <n v="6"/>
    <n v="5"/>
    <n v="0"/>
    <n v="21"/>
    <s v="Medium"/>
    <s v="Rejected"/>
    <n v="0"/>
    <x v="0"/>
    <x v="0"/>
    <x v="1"/>
  </r>
  <r>
    <n v="57"/>
    <n v="22"/>
    <n v="59987"/>
    <n v="19780"/>
    <n v="60"/>
    <n v="2"/>
    <n v="568"/>
    <n v="0.36"/>
    <s v="Yes"/>
    <n v="2"/>
    <n v="5"/>
    <n v="1"/>
    <n v="3"/>
    <n v="3"/>
    <n v="0"/>
    <n v="14"/>
    <s v="High"/>
    <s v="Rejected"/>
    <n v="0"/>
    <x v="0"/>
    <x v="1"/>
    <x v="1"/>
  </r>
  <r>
    <n v="58"/>
    <n v="36"/>
    <n v="89883"/>
    <n v="7499"/>
    <n v="36"/>
    <n v="10"/>
    <n v="576"/>
    <n v="0.36"/>
    <s v="Yes"/>
    <n v="5"/>
    <n v="6"/>
    <n v="1"/>
    <n v="3"/>
    <n v="5"/>
    <n v="0"/>
    <n v="20"/>
    <s v="Medium"/>
    <s v="Rejected"/>
    <n v="0"/>
    <x v="0"/>
    <x v="1"/>
    <x v="2"/>
  </r>
  <r>
    <n v="59"/>
    <n v="50"/>
    <n v="89327"/>
    <n v="14488"/>
    <n v="12"/>
    <n v="8"/>
    <n v="741"/>
    <n v="0.17"/>
    <s v="No"/>
    <n v="4"/>
    <n v="6"/>
    <n v="5"/>
    <n v="6"/>
    <n v="5"/>
    <n v="5"/>
    <n v="31"/>
    <s v="Low"/>
    <s v="Approved"/>
    <n v="1"/>
    <x v="1"/>
    <x v="0"/>
    <x v="2"/>
  </r>
  <r>
    <n v="60"/>
    <n v="58"/>
    <n v="123382"/>
    <n v="6933"/>
    <n v="36"/>
    <n v="4"/>
    <n v="803"/>
    <n v="0.49"/>
    <s v="No"/>
    <n v="4"/>
    <n v="6"/>
    <n v="6"/>
    <n v="1"/>
    <n v="3"/>
    <n v="5"/>
    <n v="25"/>
    <s v="Medium"/>
    <s v="Rejected"/>
    <n v="0"/>
    <x v="2"/>
    <x v="2"/>
    <x v="0"/>
  </r>
  <r>
    <n v="61"/>
    <n v="50"/>
    <n v="62157"/>
    <n v="5344"/>
    <n v="12"/>
    <n v="3"/>
    <n v="669"/>
    <n v="0.35"/>
    <s v="No"/>
    <n v="4"/>
    <n v="5"/>
    <n v="3"/>
    <n v="3"/>
    <n v="3"/>
    <n v="5"/>
    <n v="23"/>
    <s v="Medium"/>
    <s v="Approved"/>
    <n v="1"/>
    <x v="3"/>
    <x v="1"/>
    <x v="1"/>
  </r>
  <r>
    <n v="62"/>
    <n v="30"/>
    <n v="103054"/>
    <n v="21452"/>
    <n v="24"/>
    <n v="5"/>
    <n v="592"/>
    <n v="0.48"/>
    <s v="No"/>
    <n v="5"/>
    <n v="6"/>
    <n v="1"/>
    <n v="1"/>
    <n v="3"/>
    <n v="5"/>
    <n v="21"/>
    <s v="Medium"/>
    <s v="Rejected"/>
    <n v="0"/>
    <x v="0"/>
    <x v="2"/>
    <x v="2"/>
  </r>
  <r>
    <n v="63"/>
    <n v="53"/>
    <n v="120041"/>
    <n v="31286"/>
    <n v="12"/>
    <n v="8"/>
    <n v="771"/>
    <n v="0.23"/>
    <s v="No"/>
    <n v="4"/>
    <n v="6"/>
    <n v="6"/>
    <n v="6"/>
    <n v="5"/>
    <n v="5"/>
    <n v="32"/>
    <s v="Low"/>
    <s v="Approved"/>
    <n v="1"/>
    <x v="1"/>
    <x v="0"/>
    <x v="0"/>
  </r>
  <r>
    <n v="64"/>
    <n v="22"/>
    <n v="48884"/>
    <n v="31217"/>
    <n v="60"/>
    <n v="5"/>
    <n v="802"/>
    <n v="0.12"/>
    <s v="No"/>
    <n v="2"/>
    <n v="5"/>
    <n v="6"/>
    <n v="6"/>
    <n v="3"/>
    <n v="5"/>
    <n v="27"/>
    <s v="Medium"/>
    <s v="Rejected"/>
    <n v="0"/>
    <x v="2"/>
    <x v="0"/>
    <x v="1"/>
  </r>
  <r>
    <n v="65"/>
    <n v="29"/>
    <n v="127810"/>
    <n v="5669"/>
    <n v="48"/>
    <n v="6"/>
    <n v="734"/>
    <n v="0.32"/>
    <s v="No"/>
    <n v="5"/>
    <n v="6"/>
    <n v="5"/>
    <n v="3"/>
    <n v="5"/>
    <n v="5"/>
    <n v="29"/>
    <s v="Medium"/>
    <s v="Rejected"/>
    <n v="0"/>
    <x v="4"/>
    <x v="1"/>
    <x v="0"/>
  </r>
  <r>
    <n v="66"/>
    <n v="38"/>
    <n v="71874"/>
    <n v="18915"/>
    <n v="60"/>
    <n v="10"/>
    <n v="627"/>
    <n v="0.24"/>
    <s v="No"/>
    <n v="5"/>
    <n v="5"/>
    <n v="3"/>
    <n v="6"/>
    <n v="5"/>
    <n v="5"/>
    <n v="29"/>
    <s v="Medium"/>
    <s v="Approved"/>
    <n v="1"/>
    <x v="3"/>
    <x v="0"/>
    <x v="1"/>
  </r>
  <r>
    <n v="67"/>
    <n v="42"/>
    <n v="95755"/>
    <n v="16582"/>
    <n v="48"/>
    <n v="9"/>
    <n v="730"/>
    <n v="0.48"/>
    <s v="No"/>
    <n v="4"/>
    <n v="6"/>
    <n v="5"/>
    <n v="1"/>
    <n v="5"/>
    <n v="5"/>
    <n v="26"/>
    <s v="Medium"/>
    <s v="Rejected"/>
    <n v="0"/>
    <x v="4"/>
    <x v="2"/>
    <x v="2"/>
  </r>
  <r>
    <n v="68"/>
    <n v="38"/>
    <n v="72067"/>
    <n v="19019"/>
    <n v="24"/>
    <n v="2"/>
    <n v="581"/>
    <n v="0.41"/>
    <s v="No"/>
    <n v="5"/>
    <n v="5"/>
    <n v="1"/>
    <n v="1"/>
    <n v="3"/>
    <n v="5"/>
    <n v="20"/>
    <s v="Medium"/>
    <s v="Rejected"/>
    <n v="0"/>
    <x v="0"/>
    <x v="2"/>
    <x v="1"/>
  </r>
  <r>
    <n v="69"/>
    <n v="53"/>
    <n v="147311"/>
    <n v="6958"/>
    <n v="60"/>
    <n v="4"/>
    <n v="561"/>
    <n v="0.38"/>
    <s v="No"/>
    <n v="4"/>
    <n v="6"/>
    <n v="1"/>
    <n v="3"/>
    <n v="3"/>
    <n v="5"/>
    <n v="22"/>
    <s v="Medium"/>
    <s v="Rejected"/>
    <n v="0"/>
    <x v="0"/>
    <x v="1"/>
    <x v="0"/>
  </r>
  <r>
    <n v="70"/>
    <n v="45"/>
    <n v="92405"/>
    <n v="31959"/>
    <n v="36"/>
    <n v="9"/>
    <n v="550"/>
    <n v="0.23"/>
    <s v="No"/>
    <n v="4"/>
    <n v="6"/>
    <n v="1"/>
    <n v="6"/>
    <n v="5"/>
    <n v="5"/>
    <n v="27"/>
    <s v="Medium"/>
    <s v="Approved"/>
    <n v="1"/>
    <x v="0"/>
    <x v="0"/>
    <x v="2"/>
  </r>
  <r>
    <n v="71"/>
    <n v="29"/>
    <n v="103577"/>
    <n v="17769"/>
    <n v="24"/>
    <n v="3"/>
    <n v="822"/>
    <n v="0.35"/>
    <s v="No"/>
    <n v="5"/>
    <n v="6"/>
    <n v="6"/>
    <n v="3"/>
    <n v="3"/>
    <n v="5"/>
    <n v="28"/>
    <s v="Medium"/>
    <s v="Approved"/>
    <n v="1"/>
    <x v="2"/>
    <x v="1"/>
    <x v="2"/>
  </r>
  <r>
    <n v="72"/>
    <n v="29"/>
    <n v="71783"/>
    <n v="35095"/>
    <n v="12"/>
    <n v="3"/>
    <n v="558"/>
    <n v="0.37"/>
    <s v="No"/>
    <n v="5"/>
    <n v="5"/>
    <n v="1"/>
    <n v="3"/>
    <n v="3"/>
    <n v="5"/>
    <n v="22"/>
    <s v="Medium"/>
    <s v="Approved"/>
    <n v="1"/>
    <x v="0"/>
    <x v="1"/>
    <x v="1"/>
  </r>
  <r>
    <n v="73"/>
    <n v="57"/>
    <n v="105408"/>
    <n v="33373"/>
    <n v="48"/>
    <n v="2"/>
    <n v="585"/>
    <n v="0.41"/>
    <s v="No"/>
    <n v="4"/>
    <n v="6"/>
    <n v="1"/>
    <n v="1"/>
    <n v="3"/>
    <n v="5"/>
    <n v="20"/>
    <s v="Medium"/>
    <s v="Rejected"/>
    <n v="0"/>
    <x v="0"/>
    <x v="2"/>
    <x v="2"/>
  </r>
  <r>
    <n v="74"/>
    <n v="26"/>
    <n v="122313"/>
    <n v="9814"/>
    <n v="24"/>
    <n v="1"/>
    <n v="631"/>
    <n v="0.48"/>
    <s v="Yes"/>
    <n v="5"/>
    <n v="6"/>
    <n v="3"/>
    <n v="1"/>
    <n v="1"/>
    <n v="0"/>
    <n v="16"/>
    <s v="High"/>
    <s v="Rejected"/>
    <n v="0"/>
    <x v="3"/>
    <x v="2"/>
    <x v="0"/>
  </r>
  <r>
    <n v="75"/>
    <n v="25"/>
    <n v="37732"/>
    <n v="16009"/>
    <n v="60"/>
    <n v="8"/>
    <n v="613"/>
    <n v="0.25"/>
    <s v="No"/>
    <n v="2"/>
    <n v="2"/>
    <n v="3"/>
    <n v="3"/>
    <n v="5"/>
    <n v="5"/>
    <n v="20"/>
    <s v="Medium"/>
    <s v="Rejected"/>
    <n v="0"/>
    <x v="3"/>
    <x v="1"/>
    <x v="3"/>
  </r>
  <r>
    <n v="76"/>
    <n v="55"/>
    <n v="103398"/>
    <n v="18520"/>
    <n v="60"/>
    <n v="10"/>
    <n v="666"/>
    <n v="0.4"/>
    <s v="No"/>
    <n v="4"/>
    <n v="6"/>
    <n v="3"/>
    <n v="1"/>
    <n v="5"/>
    <n v="5"/>
    <n v="24"/>
    <s v="Medium"/>
    <s v="Approved"/>
    <n v="1"/>
    <x v="3"/>
    <x v="2"/>
    <x v="2"/>
  </r>
  <r>
    <n v="77"/>
    <n v="49"/>
    <n v="98866"/>
    <n v="29565"/>
    <n v="60"/>
    <n v="7"/>
    <n v="792"/>
    <n v="0.32"/>
    <s v="No"/>
    <n v="4"/>
    <n v="6"/>
    <n v="6"/>
    <n v="3"/>
    <n v="5"/>
    <n v="5"/>
    <n v="29"/>
    <s v="Medium"/>
    <s v="Rejected"/>
    <n v="0"/>
    <x v="1"/>
    <x v="1"/>
    <x v="2"/>
  </r>
  <r>
    <n v="78"/>
    <n v="27"/>
    <n v="54584"/>
    <n v="24267"/>
    <n v="12"/>
    <n v="10"/>
    <n v="705"/>
    <n v="0.14000000000000001"/>
    <s v="No"/>
    <n v="5"/>
    <n v="5"/>
    <n v="5"/>
    <n v="6"/>
    <n v="5"/>
    <n v="5"/>
    <n v="31"/>
    <s v="Low"/>
    <s v="Approved"/>
    <n v="1"/>
    <x v="4"/>
    <x v="0"/>
    <x v="1"/>
  </r>
  <r>
    <n v="79"/>
    <n v="37"/>
    <n v="73289"/>
    <n v="19991"/>
    <n v="48"/>
    <n v="2"/>
    <n v="630"/>
    <n v="0.33"/>
    <s v="No"/>
    <n v="5"/>
    <n v="5"/>
    <n v="3"/>
    <n v="3"/>
    <n v="3"/>
    <n v="5"/>
    <n v="24"/>
    <s v="Medium"/>
    <s v="Rejected"/>
    <n v="0"/>
    <x v="3"/>
    <x v="1"/>
    <x v="1"/>
  </r>
  <r>
    <n v="80"/>
    <n v="34"/>
    <n v="126574"/>
    <n v="30498"/>
    <n v="48"/>
    <n v="10"/>
    <n v="687"/>
    <n v="0.33"/>
    <s v="No"/>
    <n v="5"/>
    <n v="6"/>
    <n v="3"/>
    <n v="3"/>
    <n v="5"/>
    <n v="5"/>
    <n v="27"/>
    <s v="Medium"/>
    <s v="Rejected"/>
    <n v="0"/>
    <x v="5"/>
    <x v="1"/>
    <x v="0"/>
  </r>
  <r>
    <n v="81"/>
    <n v="28"/>
    <n v="109179"/>
    <n v="30802"/>
    <n v="24"/>
    <n v="9"/>
    <n v="556"/>
    <n v="0.46"/>
    <s v="Yes"/>
    <n v="5"/>
    <n v="6"/>
    <n v="1"/>
    <n v="1"/>
    <n v="5"/>
    <n v="0"/>
    <n v="18"/>
    <s v="High"/>
    <s v="Rejected"/>
    <n v="0"/>
    <x v="0"/>
    <x v="2"/>
    <x v="2"/>
  </r>
  <r>
    <n v="82"/>
    <n v="28"/>
    <n v="30606"/>
    <n v="37521"/>
    <n v="36"/>
    <n v="5"/>
    <n v="782"/>
    <n v="0.22"/>
    <s v="No"/>
    <n v="5"/>
    <n v="2"/>
    <n v="6"/>
    <n v="6"/>
    <n v="3"/>
    <n v="5"/>
    <n v="27"/>
    <s v="Medium"/>
    <s v="Rejected"/>
    <n v="0"/>
    <x v="1"/>
    <x v="0"/>
    <x v="3"/>
  </r>
  <r>
    <n v="83"/>
    <n v="28"/>
    <n v="49042"/>
    <n v="21120"/>
    <n v="24"/>
    <n v="9"/>
    <n v="621"/>
    <n v="0.25"/>
    <s v="No"/>
    <n v="5"/>
    <n v="5"/>
    <n v="3"/>
    <n v="3"/>
    <n v="5"/>
    <n v="5"/>
    <n v="26"/>
    <s v="Medium"/>
    <s v="Rejected"/>
    <n v="0"/>
    <x v="3"/>
    <x v="1"/>
    <x v="1"/>
  </r>
  <r>
    <n v="84"/>
    <n v="39"/>
    <n v="109515"/>
    <n v="23089"/>
    <n v="24"/>
    <n v="9"/>
    <n v="664"/>
    <n v="0.26"/>
    <s v="No"/>
    <n v="5"/>
    <n v="6"/>
    <n v="3"/>
    <n v="3"/>
    <n v="5"/>
    <n v="5"/>
    <n v="27"/>
    <s v="Medium"/>
    <s v="Rejected"/>
    <n v="0"/>
    <x v="3"/>
    <x v="1"/>
    <x v="2"/>
  </r>
  <r>
    <n v="85"/>
    <n v="30"/>
    <n v="142208"/>
    <n v="18416"/>
    <n v="36"/>
    <n v="9"/>
    <n v="706"/>
    <n v="0.39"/>
    <s v="No"/>
    <n v="5"/>
    <n v="6"/>
    <n v="5"/>
    <n v="3"/>
    <n v="5"/>
    <n v="5"/>
    <n v="29"/>
    <s v="Medium"/>
    <s v="Approved"/>
    <n v="1"/>
    <x v="4"/>
    <x v="1"/>
    <x v="0"/>
  </r>
  <r>
    <n v="86"/>
    <n v="45"/>
    <n v="64967"/>
    <n v="30573"/>
    <n v="12"/>
    <n v="5"/>
    <n v="848"/>
    <n v="0.23"/>
    <s v="No"/>
    <n v="4"/>
    <n v="5"/>
    <n v="6"/>
    <n v="6"/>
    <n v="3"/>
    <n v="5"/>
    <n v="29"/>
    <s v="Medium"/>
    <s v="Approved"/>
    <n v="1"/>
    <x v="2"/>
    <x v="0"/>
    <x v="1"/>
  </r>
  <r>
    <n v="87"/>
    <n v="51"/>
    <n v="47126"/>
    <n v="13294"/>
    <n v="60"/>
    <n v="1"/>
    <n v="771"/>
    <n v="0.32"/>
    <s v="No"/>
    <n v="4"/>
    <n v="5"/>
    <n v="6"/>
    <n v="3"/>
    <n v="1"/>
    <n v="5"/>
    <n v="24"/>
    <s v="Medium"/>
    <s v="Approved"/>
    <n v="1"/>
    <x v="1"/>
    <x v="1"/>
    <x v="1"/>
  </r>
  <r>
    <n v="88"/>
    <n v="50"/>
    <n v="58678"/>
    <n v="10534"/>
    <n v="24"/>
    <n v="7"/>
    <n v="745"/>
    <n v="0.44"/>
    <s v="No"/>
    <n v="4"/>
    <n v="5"/>
    <n v="5"/>
    <n v="1"/>
    <n v="5"/>
    <n v="5"/>
    <n v="25"/>
    <s v="Medium"/>
    <s v="Rejected"/>
    <n v="0"/>
    <x v="1"/>
    <x v="2"/>
    <x v="1"/>
  </r>
  <r>
    <n v="89"/>
    <n v="47"/>
    <n v="33710"/>
    <n v="19258"/>
    <n v="12"/>
    <n v="6"/>
    <n v="719"/>
    <n v="0.15"/>
    <s v="No"/>
    <n v="4"/>
    <n v="2"/>
    <n v="5"/>
    <n v="6"/>
    <n v="5"/>
    <n v="5"/>
    <n v="27"/>
    <s v="Medium"/>
    <s v="Rejected"/>
    <n v="0"/>
    <x v="4"/>
    <x v="0"/>
    <x v="3"/>
  </r>
  <r>
    <n v="90"/>
    <n v="55"/>
    <n v="60840"/>
    <n v="29449"/>
    <n v="48"/>
    <n v="7"/>
    <n v="561"/>
    <n v="0.36"/>
    <s v="No"/>
    <n v="4"/>
    <n v="5"/>
    <n v="1"/>
    <n v="3"/>
    <n v="5"/>
    <n v="5"/>
    <n v="23"/>
    <s v="Medium"/>
    <s v="Approved"/>
    <n v="1"/>
    <x v="0"/>
    <x v="1"/>
    <x v="1"/>
  </r>
  <r>
    <n v="91"/>
    <n v="49"/>
    <n v="78188"/>
    <n v="28268"/>
    <n v="12"/>
    <n v="1"/>
    <n v="569"/>
    <n v="0.24"/>
    <s v="No"/>
    <n v="4"/>
    <n v="5"/>
    <n v="1"/>
    <n v="6"/>
    <n v="1"/>
    <n v="5"/>
    <n v="22"/>
    <s v="Medium"/>
    <s v="Rejected"/>
    <n v="0"/>
    <x v="0"/>
    <x v="0"/>
    <x v="1"/>
  </r>
  <r>
    <n v="92"/>
    <n v="37"/>
    <n v="130346"/>
    <n v="20540"/>
    <n v="48"/>
    <n v="9"/>
    <n v="651"/>
    <n v="0.11"/>
    <s v="No"/>
    <n v="5"/>
    <n v="6"/>
    <n v="3"/>
    <n v="6"/>
    <n v="5"/>
    <n v="5"/>
    <n v="30"/>
    <s v="Low"/>
    <s v="Approved"/>
    <n v="1"/>
    <x v="3"/>
    <x v="0"/>
    <x v="0"/>
  </r>
  <r>
    <n v="93"/>
    <n v="25"/>
    <n v="60350"/>
    <n v="20195"/>
    <n v="24"/>
    <n v="5"/>
    <n v="812"/>
    <n v="0.4"/>
    <s v="No"/>
    <n v="2"/>
    <n v="5"/>
    <n v="6"/>
    <n v="1"/>
    <n v="3"/>
    <n v="5"/>
    <n v="22"/>
    <s v="Medium"/>
    <s v="Rejected"/>
    <n v="0"/>
    <x v="2"/>
    <x v="2"/>
    <x v="1"/>
  </r>
  <r>
    <n v="94"/>
    <n v="24"/>
    <n v="89120"/>
    <n v="27762"/>
    <n v="60"/>
    <n v="6"/>
    <n v="621"/>
    <n v="0.1"/>
    <s v="No"/>
    <n v="2"/>
    <n v="6"/>
    <n v="3"/>
    <n v="6"/>
    <n v="5"/>
    <n v="5"/>
    <n v="27"/>
    <s v="Medium"/>
    <s v="Rejected"/>
    <n v="0"/>
    <x v="3"/>
    <x v="0"/>
    <x v="2"/>
  </r>
  <r>
    <n v="95"/>
    <n v="43"/>
    <n v="110182"/>
    <n v="27581"/>
    <n v="36"/>
    <n v="2"/>
    <n v="621"/>
    <n v="0.21"/>
    <s v="No"/>
    <n v="4"/>
    <n v="6"/>
    <n v="3"/>
    <n v="6"/>
    <n v="3"/>
    <n v="5"/>
    <n v="27"/>
    <s v="Medium"/>
    <s v="Rejected"/>
    <n v="0"/>
    <x v="3"/>
    <x v="0"/>
    <x v="2"/>
  </r>
  <r>
    <n v="96"/>
    <n v="54"/>
    <n v="106755"/>
    <n v="29102"/>
    <n v="36"/>
    <n v="9"/>
    <n v="751"/>
    <n v="0.38"/>
    <s v="No"/>
    <n v="4"/>
    <n v="6"/>
    <n v="6"/>
    <n v="3"/>
    <n v="5"/>
    <n v="5"/>
    <n v="29"/>
    <s v="Medium"/>
    <s v="Rejected"/>
    <n v="0"/>
    <x v="1"/>
    <x v="1"/>
    <x v="2"/>
  </r>
  <r>
    <n v="97"/>
    <n v="37"/>
    <n v="132154"/>
    <n v="21782"/>
    <n v="48"/>
    <n v="9"/>
    <n v="610"/>
    <n v="0.13"/>
    <s v="No"/>
    <n v="5"/>
    <n v="6"/>
    <n v="3"/>
    <n v="6"/>
    <n v="5"/>
    <n v="5"/>
    <n v="30"/>
    <s v="Low"/>
    <s v="Approved"/>
    <n v="1"/>
    <x v="3"/>
    <x v="0"/>
    <x v="0"/>
  </r>
  <r>
    <n v="98"/>
    <n v="22"/>
    <n v="103171"/>
    <n v="9611"/>
    <n v="60"/>
    <n v="7"/>
    <n v="623"/>
    <n v="0.33"/>
    <s v="No"/>
    <n v="2"/>
    <n v="6"/>
    <n v="3"/>
    <n v="3"/>
    <n v="5"/>
    <n v="5"/>
    <n v="24"/>
    <s v="Medium"/>
    <s v="Rejected"/>
    <n v="0"/>
    <x v="3"/>
    <x v="1"/>
    <x v="2"/>
  </r>
  <r>
    <n v="99"/>
    <n v="23"/>
    <n v="75405"/>
    <n v="28577"/>
    <n v="24"/>
    <n v="4"/>
    <n v="682"/>
    <n v="0.45"/>
    <s v="No"/>
    <n v="2"/>
    <n v="5"/>
    <n v="3"/>
    <n v="1"/>
    <n v="3"/>
    <n v="5"/>
    <n v="19"/>
    <s v="High"/>
    <s v="Rejected"/>
    <n v="0"/>
    <x v="5"/>
    <x v="2"/>
    <x v="1"/>
  </r>
  <r>
    <n v="100"/>
    <n v="42"/>
    <n v="149825"/>
    <n v="24201"/>
    <n v="48"/>
    <n v="9"/>
    <n v="662"/>
    <n v="0.39"/>
    <s v="No"/>
    <n v="4"/>
    <n v="6"/>
    <n v="3"/>
    <n v="3"/>
    <n v="5"/>
    <n v="5"/>
    <n v="26"/>
    <s v="Medium"/>
    <s v="Rejected"/>
    <n v="0"/>
    <x v="3"/>
    <x v="1"/>
    <x v="0"/>
  </r>
  <r>
    <n v="101"/>
    <n v="22"/>
    <n v="139086"/>
    <n v="13594"/>
    <n v="48"/>
    <n v="4"/>
    <n v="589"/>
    <n v="0.15"/>
    <s v="No"/>
    <n v="2"/>
    <n v="6"/>
    <n v="1"/>
    <n v="6"/>
    <n v="3"/>
    <n v="5"/>
    <n v="23"/>
    <s v="Medium"/>
    <s v="Rejected"/>
    <n v="0"/>
    <x v="0"/>
    <x v="0"/>
    <x v="0"/>
  </r>
  <r>
    <n v="102"/>
    <n v="23"/>
    <n v="105674"/>
    <n v="17568"/>
    <n v="36"/>
    <n v="5"/>
    <n v="578"/>
    <n v="0.36"/>
    <s v="No"/>
    <n v="2"/>
    <n v="6"/>
    <n v="1"/>
    <n v="3"/>
    <n v="3"/>
    <n v="5"/>
    <n v="20"/>
    <s v="Medium"/>
    <s v="Rejected"/>
    <n v="0"/>
    <x v="0"/>
    <x v="1"/>
    <x v="2"/>
  </r>
  <r>
    <n v="103"/>
    <n v="48"/>
    <n v="125961"/>
    <n v="15504"/>
    <n v="60"/>
    <n v="9"/>
    <n v="733"/>
    <n v="0.3"/>
    <s v="No"/>
    <n v="4"/>
    <n v="6"/>
    <n v="5"/>
    <n v="3"/>
    <n v="5"/>
    <n v="5"/>
    <n v="28"/>
    <s v="Medium"/>
    <s v="Rejected"/>
    <n v="0"/>
    <x v="4"/>
    <x v="1"/>
    <x v="0"/>
  </r>
  <r>
    <n v="104"/>
    <n v="35"/>
    <n v="111029"/>
    <n v="25412"/>
    <n v="48"/>
    <n v="10"/>
    <n v="752"/>
    <n v="0.12"/>
    <s v="No"/>
    <n v="5"/>
    <n v="6"/>
    <n v="6"/>
    <n v="6"/>
    <n v="5"/>
    <n v="5"/>
    <n v="33"/>
    <s v="Low"/>
    <s v="Approved"/>
    <n v="1"/>
    <x v="1"/>
    <x v="0"/>
    <x v="2"/>
  </r>
  <r>
    <n v="105"/>
    <n v="38"/>
    <n v="39181"/>
    <n v="19330"/>
    <n v="36"/>
    <n v="5"/>
    <n v="751"/>
    <n v="0.33"/>
    <s v="No"/>
    <n v="5"/>
    <n v="2"/>
    <n v="6"/>
    <n v="3"/>
    <n v="3"/>
    <n v="5"/>
    <n v="24"/>
    <s v="Medium"/>
    <s v="Rejected"/>
    <n v="0"/>
    <x v="1"/>
    <x v="1"/>
    <x v="3"/>
  </r>
  <r>
    <n v="106"/>
    <n v="58"/>
    <n v="142171"/>
    <n v="30812"/>
    <n v="60"/>
    <n v="4"/>
    <n v="760"/>
    <n v="0.3"/>
    <s v="No"/>
    <n v="4"/>
    <n v="6"/>
    <n v="6"/>
    <n v="3"/>
    <n v="3"/>
    <n v="5"/>
    <n v="27"/>
    <s v="Medium"/>
    <s v="Rejected"/>
    <n v="0"/>
    <x v="1"/>
    <x v="1"/>
    <x v="0"/>
  </r>
  <r>
    <n v="107"/>
    <n v="37"/>
    <n v="144521"/>
    <n v="22380"/>
    <n v="48"/>
    <n v="10"/>
    <n v="701"/>
    <n v="0.47"/>
    <s v="Yes"/>
    <n v="5"/>
    <n v="6"/>
    <n v="5"/>
    <n v="1"/>
    <n v="5"/>
    <n v="0"/>
    <n v="22"/>
    <s v="Medium"/>
    <s v="Rejected"/>
    <n v="0"/>
    <x v="4"/>
    <x v="2"/>
    <x v="0"/>
  </r>
  <r>
    <n v="108"/>
    <n v="57"/>
    <n v="141269"/>
    <n v="34560"/>
    <n v="12"/>
    <n v="9"/>
    <n v="842"/>
    <n v="0.41"/>
    <s v="No"/>
    <n v="4"/>
    <n v="6"/>
    <n v="6"/>
    <n v="1"/>
    <n v="5"/>
    <n v="5"/>
    <n v="27"/>
    <s v="Medium"/>
    <s v="Approved"/>
    <n v="1"/>
    <x v="2"/>
    <x v="2"/>
    <x v="0"/>
  </r>
  <r>
    <n v="109"/>
    <n v="59"/>
    <n v="133658"/>
    <n v="39018"/>
    <n v="36"/>
    <n v="7"/>
    <n v="580"/>
    <n v="0.47"/>
    <s v="No"/>
    <n v="4"/>
    <n v="6"/>
    <n v="1"/>
    <n v="1"/>
    <n v="5"/>
    <n v="5"/>
    <n v="22"/>
    <s v="Medium"/>
    <s v="Approved"/>
    <n v="1"/>
    <x v="0"/>
    <x v="2"/>
    <x v="0"/>
  </r>
  <r>
    <n v="110"/>
    <n v="41"/>
    <n v="130749"/>
    <n v="22221"/>
    <n v="24"/>
    <n v="5"/>
    <n v="764"/>
    <n v="0.27"/>
    <s v="No"/>
    <n v="4"/>
    <n v="6"/>
    <n v="6"/>
    <n v="3"/>
    <n v="3"/>
    <n v="5"/>
    <n v="27"/>
    <s v="Medium"/>
    <s v="Approved"/>
    <n v="1"/>
    <x v="1"/>
    <x v="1"/>
    <x v="0"/>
  </r>
  <r>
    <n v="111"/>
    <n v="51"/>
    <n v="42363"/>
    <n v="33649"/>
    <n v="48"/>
    <n v="3"/>
    <n v="609"/>
    <n v="0.41"/>
    <s v="No"/>
    <n v="4"/>
    <n v="5"/>
    <n v="3"/>
    <n v="1"/>
    <n v="3"/>
    <n v="5"/>
    <n v="21"/>
    <s v="Medium"/>
    <s v="Approved"/>
    <n v="1"/>
    <x v="3"/>
    <x v="2"/>
    <x v="1"/>
  </r>
  <r>
    <n v="112"/>
    <n v="58"/>
    <n v="120815"/>
    <n v="12339"/>
    <n v="12"/>
    <n v="1"/>
    <n v="730"/>
    <n v="0.28000000000000003"/>
    <s v="No"/>
    <n v="4"/>
    <n v="6"/>
    <n v="5"/>
    <n v="3"/>
    <n v="1"/>
    <n v="5"/>
    <n v="24"/>
    <s v="Medium"/>
    <s v="Rejected"/>
    <n v="0"/>
    <x v="4"/>
    <x v="1"/>
    <x v="0"/>
  </r>
  <r>
    <n v="113"/>
    <n v="34"/>
    <n v="132678"/>
    <n v="7263"/>
    <n v="36"/>
    <n v="2"/>
    <n v="826"/>
    <n v="0.13"/>
    <s v="No"/>
    <n v="5"/>
    <n v="6"/>
    <n v="6"/>
    <n v="6"/>
    <n v="3"/>
    <n v="5"/>
    <n v="31"/>
    <s v="Low"/>
    <s v="Approved"/>
    <n v="1"/>
    <x v="2"/>
    <x v="0"/>
    <x v="0"/>
  </r>
  <r>
    <n v="114"/>
    <n v="23"/>
    <n v="65782"/>
    <n v="6524"/>
    <n v="60"/>
    <n v="5"/>
    <n v="741"/>
    <n v="0.4"/>
    <s v="No"/>
    <n v="2"/>
    <n v="5"/>
    <n v="5"/>
    <n v="1"/>
    <n v="3"/>
    <n v="5"/>
    <n v="21"/>
    <s v="Medium"/>
    <s v="Rejected"/>
    <n v="0"/>
    <x v="1"/>
    <x v="2"/>
    <x v="1"/>
  </r>
  <r>
    <n v="115"/>
    <n v="32"/>
    <n v="62412"/>
    <n v="34511"/>
    <n v="36"/>
    <n v="7"/>
    <n v="642"/>
    <n v="0.42"/>
    <s v="No"/>
    <n v="5"/>
    <n v="5"/>
    <n v="3"/>
    <n v="1"/>
    <n v="5"/>
    <n v="5"/>
    <n v="24"/>
    <s v="Medium"/>
    <s v="Approved"/>
    <n v="1"/>
    <x v="3"/>
    <x v="2"/>
    <x v="1"/>
  </r>
  <r>
    <n v="116"/>
    <n v="28"/>
    <n v="31496"/>
    <n v="15221"/>
    <n v="60"/>
    <n v="9"/>
    <n v="706"/>
    <n v="0.34"/>
    <s v="No"/>
    <n v="5"/>
    <n v="2"/>
    <n v="5"/>
    <n v="3"/>
    <n v="5"/>
    <n v="5"/>
    <n v="25"/>
    <s v="Medium"/>
    <s v="Rejected"/>
    <n v="0"/>
    <x v="4"/>
    <x v="1"/>
    <x v="3"/>
  </r>
  <r>
    <n v="117"/>
    <n v="43"/>
    <n v="101915"/>
    <n v="6365"/>
    <n v="36"/>
    <n v="10"/>
    <n v="687"/>
    <n v="0.2"/>
    <s v="No"/>
    <n v="4"/>
    <n v="6"/>
    <n v="3"/>
    <n v="6"/>
    <n v="5"/>
    <n v="5"/>
    <n v="29"/>
    <s v="Medium"/>
    <s v="Rejected"/>
    <n v="0"/>
    <x v="5"/>
    <x v="0"/>
    <x v="2"/>
  </r>
  <r>
    <n v="118"/>
    <n v="26"/>
    <n v="108063"/>
    <n v="13060"/>
    <n v="36"/>
    <n v="10"/>
    <n v="661"/>
    <n v="0.18"/>
    <s v="No"/>
    <n v="5"/>
    <n v="6"/>
    <n v="3"/>
    <n v="6"/>
    <n v="5"/>
    <n v="5"/>
    <n v="30"/>
    <s v="Low"/>
    <s v="Approved"/>
    <n v="1"/>
    <x v="3"/>
    <x v="0"/>
    <x v="2"/>
  </r>
  <r>
    <n v="119"/>
    <n v="38"/>
    <n v="137272"/>
    <n v="30321"/>
    <n v="12"/>
    <n v="3"/>
    <n v="717"/>
    <n v="0.3"/>
    <s v="No"/>
    <n v="5"/>
    <n v="6"/>
    <n v="5"/>
    <n v="3"/>
    <n v="3"/>
    <n v="5"/>
    <n v="27"/>
    <s v="Medium"/>
    <s v="Rejected"/>
    <n v="0"/>
    <x v="4"/>
    <x v="1"/>
    <x v="0"/>
  </r>
  <r>
    <n v="120"/>
    <n v="59"/>
    <n v="120391"/>
    <n v="14813"/>
    <n v="48"/>
    <n v="1"/>
    <n v="684"/>
    <n v="0.15"/>
    <s v="No"/>
    <n v="4"/>
    <n v="6"/>
    <n v="3"/>
    <n v="6"/>
    <n v="1"/>
    <n v="5"/>
    <n v="25"/>
    <s v="Medium"/>
    <s v="Approved"/>
    <n v="1"/>
    <x v="5"/>
    <x v="0"/>
    <x v="0"/>
  </r>
  <r>
    <n v="121"/>
    <n v="40"/>
    <n v="84203"/>
    <n v="16774"/>
    <n v="60"/>
    <n v="8"/>
    <n v="734"/>
    <n v="0.26"/>
    <s v="No"/>
    <n v="5"/>
    <n v="6"/>
    <n v="5"/>
    <n v="3"/>
    <n v="5"/>
    <n v="5"/>
    <n v="29"/>
    <s v="Medium"/>
    <s v="Approved"/>
    <n v="1"/>
    <x v="4"/>
    <x v="1"/>
    <x v="2"/>
  </r>
  <r>
    <n v="122"/>
    <n v="37"/>
    <n v="96366"/>
    <n v="11932"/>
    <n v="48"/>
    <n v="3"/>
    <n v="651"/>
    <n v="0.14000000000000001"/>
    <s v="No"/>
    <n v="5"/>
    <n v="6"/>
    <n v="3"/>
    <n v="6"/>
    <n v="3"/>
    <n v="5"/>
    <n v="28"/>
    <s v="Medium"/>
    <s v="Rejected"/>
    <n v="0"/>
    <x v="3"/>
    <x v="0"/>
    <x v="2"/>
  </r>
  <r>
    <n v="123"/>
    <n v="56"/>
    <n v="90143"/>
    <n v="13914"/>
    <n v="60"/>
    <n v="1"/>
    <n v="752"/>
    <n v="0.37"/>
    <s v="Yes"/>
    <n v="4"/>
    <n v="6"/>
    <n v="6"/>
    <n v="3"/>
    <n v="1"/>
    <n v="0"/>
    <n v="20"/>
    <s v="Medium"/>
    <s v="Rejected"/>
    <n v="0"/>
    <x v="1"/>
    <x v="1"/>
    <x v="2"/>
  </r>
  <r>
    <n v="124"/>
    <n v="22"/>
    <n v="39416"/>
    <n v="15554"/>
    <n v="60"/>
    <n v="6"/>
    <n v="849"/>
    <n v="0.49"/>
    <s v="Yes"/>
    <n v="2"/>
    <n v="2"/>
    <n v="6"/>
    <n v="1"/>
    <n v="5"/>
    <n v="0"/>
    <n v="16"/>
    <s v="High"/>
    <s v="Rejected"/>
    <n v="0"/>
    <x v="2"/>
    <x v="2"/>
    <x v="3"/>
  </r>
  <r>
    <n v="125"/>
    <n v="35"/>
    <n v="136009"/>
    <n v="24962"/>
    <n v="60"/>
    <n v="10"/>
    <n v="850"/>
    <n v="0.24"/>
    <s v="Yes"/>
    <n v="5"/>
    <n v="6"/>
    <n v="6"/>
    <n v="6"/>
    <n v="5"/>
    <n v="0"/>
    <n v="28"/>
    <s v="Medium"/>
    <s v="Rejected"/>
    <n v="0"/>
    <x v="2"/>
    <x v="0"/>
    <x v="0"/>
  </r>
  <r>
    <n v="126"/>
    <n v="47"/>
    <n v="123239"/>
    <n v="19224"/>
    <n v="48"/>
    <n v="3"/>
    <n v="819"/>
    <n v="0.18"/>
    <s v="Yes"/>
    <n v="4"/>
    <n v="6"/>
    <n v="6"/>
    <n v="6"/>
    <n v="3"/>
    <n v="0"/>
    <n v="25"/>
    <s v="Medium"/>
    <s v="Rejected"/>
    <n v="0"/>
    <x v="2"/>
    <x v="0"/>
    <x v="0"/>
  </r>
  <r>
    <n v="127"/>
    <n v="59"/>
    <n v="95150"/>
    <n v="27792"/>
    <n v="24"/>
    <n v="7"/>
    <n v="588"/>
    <n v="0.27"/>
    <s v="No"/>
    <n v="4"/>
    <n v="6"/>
    <n v="1"/>
    <n v="3"/>
    <n v="5"/>
    <n v="5"/>
    <n v="24"/>
    <s v="Medium"/>
    <s v="Rejected"/>
    <n v="0"/>
    <x v="0"/>
    <x v="1"/>
    <x v="2"/>
  </r>
  <r>
    <n v="128"/>
    <n v="25"/>
    <n v="51186"/>
    <n v="38319"/>
    <n v="36"/>
    <n v="1"/>
    <n v="780"/>
    <n v="0.3"/>
    <s v="No"/>
    <n v="2"/>
    <n v="5"/>
    <n v="6"/>
    <n v="3"/>
    <n v="1"/>
    <n v="5"/>
    <n v="22"/>
    <s v="Medium"/>
    <s v="Rejected"/>
    <n v="0"/>
    <x v="1"/>
    <x v="1"/>
    <x v="1"/>
  </r>
  <r>
    <n v="129"/>
    <n v="44"/>
    <n v="83035"/>
    <n v="24228"/>
    <n v="12"/>
    <n v="2"/>
    <n v="592"/>
    <n v="0.39"/>
    <s v="No"/>
    <n v="4"/>
    <n v="6"/>
    <n v="1"/>
    <n v="3"/>
    <n v="3"/>
    <n v="5"/>
    <n v="22"/>
    <s v="Medium"/>
    <s v="Rejected"/>
    <n v="0"/>
    <x v="0"/>
    <x v="1"/>
    <x v="2"/>
  </r>
  <r>
    <n v="130"/>
    <n v="33"/>
    <n v="66243"/>
    <n v="19253"/>
    <n v="60"/>
    <n v="10"/>
    <n v="752"/>
    <n v="0.22"/>
    <s v="No"/>
    <n v="5"/>
    <n v="5"/>
    <n v="6"/>
    <n v="6"/>
    <n v="5"/>
    <n v="5"/>
    <n v="32"/>
    <s v="Low"/>
    <s v="Approved"/>
    <n v="1"/>
    <x v="1"/>
    <x v="0"/>
    <x v="1"/>
  </r>
  <r>
    <n v="131"/>
    <n v="54"/>
    <n v="35937"/>
    <n v="5749"/>
    <n v="36"/>
    <n v="4"/>
    <n v="554"/>
    <n v="0.27"/>
    <s v="No"/>
    <n v="4"/>
    <n v="2"/>
    <n v="1"/>
    <n v="3"/>
    <n v="3"/>
    <n v="5"/>
    <n v="18"/>
    <s v="High"/>
    <s v="Rejected"/>
    <n v="0"/>
    <x v="0"/>
    <x v="1"/>
    <x v="3"/>
  </r>
  <r>
    <n v="132"/>
    <n v="42"/>
    <n v="36057"/>
    <n v="18874"/>
    <n v="60"/>
    <n v="7"/>
    <n v="834"/>
    <n v="0.39"/>
    <s v="No"/>
    <n v="4"/>
    <n v="2"/>
    <n v="6"/>
    <n v="3"/>
    <n v="5"/>
    <n v="5"/>
    <n v="25"/>
    <s v="Medium"/>
    <s v="Rejected"/>
    <n v="0"/>
    <x v="2"/>
    <x v="1"/>
    <x v="3"/>
  </r>
  <r>
    <n v="133"/>
    <n v="23"/>
    <n v="136855"/>
    <n v="29706"/>
    <n v="36"/>
    <n v="3"/>
    <n v="833"/>
    <n v="0.33"/>
    <s v="No"/>
    <n v="2"/>
    <n v="6"/>
    <n v="6"/>
    <n v="3"/>
    <n v="3"/>
    <n v="5"/>
    <n v="25"/>
    <s v="Medium"/>
    <s v="Rejected"/>
    <n v="0"/>
    <x v="2"/>
    <x v="1"/>
    <x v="0"/>
  </r>
  <r>
    <n v="134"/>
    <n v="41"/>
    <n v="72215"/>
    <n v="37859"/>
    <n v="36"/>
    <n v="10"/>
    <n v="748"/>
    <n v="0.13"/>
    <s v="No"/>
    <n v="4"/>
    <n v="5"/>
    <n v="5"/>
    <n v="6"/>
    <n v="5"/>
    <n v="5"/>
    <n v="30"/>
    <s v="Low"/>
    <s v="Approved"/>
    <n v="1"/>
    <x v="1"/>
    <x v="0"/>
    <x v="1"/>
  </r>
  <r>
    <n v="135"/>
    <n v="31"/>
    <n v="53584"/>
    <n v="17352"/>
    <n v="12"/>
    <n v="7"/>
    <n v="798"/>
    <n v="0.49"/>
    <s v="No"/>
    <n v="5"/>
    <n v="5"/>
    <n v="6"/>
    <n v="1"/>
    <n v="5"/>
    <n v="5"/>
    <n v="27"/>
    <s v="Medium"/>
    <s v="Approved"/>
    <n v="1"/>
    <x v="1"/>
    <x v="2"/>
    <x v="1"/>
  </r>
  <r>
    <n v="136"/>
    <n v="25"/>
    <n v="146495"/>
    <n v="8427"/>
    <n v="48"/>
    <n v="9"/>
    <n v="706"/>
    <n v="0.33"/>
    <s v="No"/>
    <n v="2"/>
    <n v="6"/>
    <n v="5"/>
    <n v="3"/>
    <n v="5"/>
    <n v="5"/>
    <n v="26"/>
    <s v="Medium"/>
    <s v="Rejected"/>
    <n v="0"/>
    <x v="4"/>
    <x v="1"/>
    <x v="0"/>
  </r>
  <r>
    <n v="137"/>
    <n v="47"/>
    <n v="106430"/>
    <n v="37605"/>
    <n v="48"/>
    <n v="4"/>
    <n v="553"/>
    <n v="0.35"/>
    <s v="No"/>
    <n v="4"/>
    <n v="6"/>
    <n v="1"/>
    <n v="3"/>
    <n v="3"/>
    <n v="5"/>
    <n v="22"/>
    <s v="Medium"/>
    <s v="Rejected"/>
    <n v="0"/>
    <x v="0"/>
    <x v="1"/>
    <x v="2"/>
  </r>
  <r>
    <n v="138"/>
    <n v="39"/>
    <n v="117895"/>
    <n v="39878"/>
    <n v="12"/>
    <n v="1"/>
    <n v="723"/>
    <n v="0.15"/>
    <s v="Yes"/>
    <n v="5"/>
    <n v="6"/>
    <n v="5"/>
    <n v="6"/>
    <n v="1"/>
    <n v="0"/>
    <n v="23"/>
    <s v="Medium"/>
    <s v="Rejected"/>
    <n v="0"/>
    <x v="4"/>
    <x v="0"/>
    <x v="2"/>
  </r>
  <r>
    <n v="139"/>
    <n v="59"/>
    <n v="58244"/>
    <n v="36064"/>
    <n v="60"/>
    <n v="1"/>
    <n v="808"/>
    <n v="0.19"/>
    <s v="No"/>
    <n v="4"/>
    <n v="5"/>
    <n v="6"/>
    <n v="6"/>
    <n v="1"/>
    <n v="5"/>
    <n v="27"/>
    <s v="Medium"/>
    <s v="Approved"/>
    <n v="1"/>
    <x v="2"/>
    <x v="0"/>
    <x v="1"/>
  </r>
  <r>
    <n v="140"/>
    <n v="30"/>
    <n v="57833"/>
    <n v="25470"/>
    <n v="60"/>
    <n v="6"/>
    <n v="733"/>
    <n v="0.3"/>
    <s v="No"/>
    <n v="5"/>
    <n v="5"/>
    <n v="5"/>
    <n v="3"/>
    <n v="5"/>
    <n v="5"/>
    <n v="28"/>
    <s v="Medium"/>
    <s v="Rejected"/>
    <n v="0"/>
    <x v="4"/>
    <x v="1"/>
    <x v="1"/>
  </r>
  <r>
    <n v="141"/>
    <n v="42"/>
    <n v="32579"/>
    <n v="39570"/>
    <n v="36"/>
    <n v="6"/>
    <n v="803"/>
    <n v="0.41"/>
    <s v="No"/>
    <n v="4"/>
    <n v="2"/>
    <n v="6"/>
    <n v="1"/>
    <n v="5"/>
    <n v="5"/>
    <n v="23"/>
    <s v="Medium"/>
    <s v="Rejected"/>
    <n v="0"/>
    <x v="2"/>
    <x v="2"/>
    <x v="3"/>
  </r>
  <r>
    <n v="142"/>
    <n v="50"/>
    <n v="136953"/>
    <n v="39602"/>
    <n v="12"/>
    <n v="3"/>
    <n v="654"/>
    <n v="0.35"/>
    <s v="No"/>
    <n v="4"/>
    <n v="6"/>
    <n v="3"/>
    <n v="3"/>
    <n v="3"/>
    <n v="5"/>
    <n v="24"/>
    <s v="Medium"/>
    <s v="Rejected"/>
    <n v="0"/>
    <x v="3"/>
    <x v="1"/>
    <x v="0"/>
  </r>
  <r>
    <n v="143"/>
    <n v="46"/>
    <n v="132001"/>
    <n v="9144"/>
    <n v="12"/>
    <n v="1"/>
    <n v="735"/>
    <n v="0.31"/>
    <s v="No"/>
    <n v="4"/>
    <n v="6"/>
    <n v="5"/>
    <n v="3"/>
    <n v="1"/>
    <n v="5"/>
    <n v="24"/>
    <s v="Medium"/>
    <s v="Rejected"/>
    <n v="0"/>
    <x v="4"/>
    <x v="1"/>
    <x v="0"/>
  </r>
  <r>
    <n v="144"/>
    <n v="53"/>
    <n v="131915"/>
    <n v="25725"/>
    <n v="24"/>
    <n v="7"/>
    <n v="742"/>
    <n v="0.11"/>
    <s v="No"/>
    <n v="4"/>
    <n v="6"/>
    <n v="5"/>
    <n v="6"/>
    <n v="5"/>
    <n v="5"/>
    <n v="31"/>
    <s v="Low"/>
    <s v="Approved"/>
    <n v="1"/>
    <x v="1"/>
    <x v="0"/>
    <x v="0"/>
  </r>
  <r>
    <n v="145"/>
    <n v="33"/>
    <n v="88635"/>
    <n v="12108"/>
    <n v="60"/>
    <n v="7"/>
    <n v="713"/>
    <n v="0.46"/>
    <s v="No"/>
    <n v="5"/>
    <n v="6"/>
    <n v="5"/>
    <n v="1"/>
    <n v="5"/>
    <n v="5"/>
    <n v="27"/>
    <s v="Medium"/>
    <s v="Rejected"/>
    <n v="0"/>
    <x v="4"/>
    <x v="2"/>
    <x v="2"/>
  </r>
  <r>
    <n v="146"/>
    <n v="23"/>
    <n v="31695"/>
    <n v="17632"/>
    <n v="60"/>
    <n v="10"/>
    <n v="554"/>
    <n v="0.25"/>
    <s v="No"/>
    <n v="2"/>
    <n v="2"/>
    <n v="1"/>
    <n v="3"/>
    <n v="5"/>
    <n v="5"/>
    <n v="18"/>
    <s v="High"/>
    <s v="Rejected"/>
    <n v="0"/>
    <x v="0"/>
    <x v="1"/>
    <x v="3"/>
  </r>
  <r>
    <n v="147"/>
    <n v="25"/>
    <n v="59170"/>
    <n v="27757"/>
    <n v="24"/>
    <n v="6"/>
    <n v="716"/>
    <n v="0.11"/>
    <s v="No"/>
    <n v="2"/>
    <n v="5"/>
    <n v="5"/>
    <n v="6"/>
    <n v="5"/>
    <n v="5"/>
    <n v="28"/>
    <s v="Medium"/>
    <s v="Rejected"/>
    <n v="0"/>
    <x v="4"/>
    <x v="0"/>
    <x v="1"/>
  </r>
  <r>
    <n v="148"/>
    <n v="47"/>
    <n v="34029"/>
    <n v="22567"/>
    <n v="12"/>
    <n v="2"/>
    <n v="564"/>
    <n v="0.33"/>
    <s v="No"/>
    <n v="4"/>
    <n v="2"/>
    <n v="1"/>
    <n v="3"/>
    <n v="3"/>
    <n v="5"/>
    <n v="18"/>
    <s v="High"/>
    <s v="Rejected"/>
    <n v="0"/>
    <x v="0"/>
    <x v="1"/>
    <x v="3"/>
  </r>
  <r>
    <n v="149"/>
    <n v="50"/>
    <n v="78455"/>
    <n v="34724"/>
    <n v="36"/>
    <n v="10"/>
    <n v="689"/>
    <n v="0.49"/>
    <s v="No"/>
    <n v="4"/>
    <n v="5"/>
    <n v="3"/>
    <n v="1"/>
    <n v="5"/>
    <n v="5"/>
    <n v="23"/>
    <s v="Medium"/>
    <s v="Rejected"/>
    <n v="0"/>
    <x v="5"/>
    <x v="2"/>
    <x v="1"/>
  </r>
  <r>
    <n v="150"/>
    <n v="43"/>
    <n v="31990"/>
    <n v="19665"/>
    <n v="12"/>
    <n v="6"/>
    <n v="791"/>
    <n v="0.24"/>
    <s v="No"/>
    <n v="4"/>
    <n v="2"/>
    <n v="6"/>
    <n v="6"/>
    <n v="5"/>
    <n v="5"/>
    <n v="28"/>
    <s v="Medium"/>
    <s v="Rejected"/>
    <n v="0"/>
    <x v="1"/>
    <x v="0"/>
    <x v="3"/>
  </r>
  <r>
    <n v="151"/>
    <n v="38"/>
    <n v="70300"/>
    <n v="36385"/>
    <n v="60"/>
    <n v="5"/>
    <n v="827"/>
    <n v="0.13"/>
    <s v="No"/>
    <n v="5"/>
    <n v="5"/>
    <n v="6"/>
    <n v="6"/>
    <n v="3"/>
    <n v="5"/>
    <n v="30"/>
    <s v="Low"/>
    <s v="Approved"/>
    <n v="1"/>
    <x v="2"/>
    <x v="0"/>
    <x v="1"/>
  </r>
  <r>
    <n v="152"/>
    <n v="40"/>
    <n v="37576"/>
    <n v="28917"/>
    <n v="36"/>
    <n v="1"/>
    <n v="641"/>
    <n v="0.13"/>
    <s v="No"/>
    <n v="5"/>
    <n v="2"/>
    <n v="3"/>
    <n v="6"/>
    <n v="1"/>
    <n v="5"/>
    <n v="22"/>
    <s v="Medium"/>
    <s v="Rejected"/>
    <n v="0"/>
    <x v="3"/>
    <x v="0"/>
    <x v="3"/>
  </r>
  <r>
    <n v="153"/>
    <n v="30"/>
    <n v="36644"/>
    <n v="26184"/>
    <n v="24"/>
    <n v="10"/>
    <n v="562"/>
    <n v="0.43"/>
    <s v="No"/>
    <n v="5"/>
    <n v="2"/>
    <n v="1"/>
    <n v="1"/>
    <n v="5"/>
    <n v="5"/>
    <n v="19"/>
    <s v="High"/>
    <s v="Rejected"/>
    <n v="0"/>
    <x v="0"/>
    <x v="2"/>
    <x v="3"/>
  </r>
  <r>
    <n v="154"/>
    <n v="40"/>
    <n v="97592"/>
    <n v="27820"/>
    <n v="12"/>
    <n v="6"/>
    <n v="741"/>
    <n v="0.25"/>
    <s v="No"/>
    <n v="5"/>
    <n v="6"/>
    <n v="5"/>
    <n v="3"/>
    <n v="5"/>
    <n v="5"/>
    <n v="29"/>
    <s v="Medium"/>
    <s v="Approved"/>
    <n v="1"/>
    <x v="1"/>
    <x v="1"/>
    <x v="2"/>
  </r>
  <r>
    <n v="155"/>
    <n v="45"/>
    <n v="86718"/>
    <n v="23041"/>
    <n v="48"/>
    <n v="3"/>
    <n v="775"/>
    <n v="0.37"/>
    <s v="No"/>
    <n v="4"/>
    <n v="6"/>
    <n v="6"/>
    <n v="3"/>
    <n v="3"/>
    <n v="5"/>
    <n v="27"/>
    <s v="Medium"/>
    <s v="Rejected"/>
    <n v="0"/>
    <x v="1"/>
    <x v="1"/>
    <x v="2"/>
  </r>
  <r>
    <n v="156"/>
    <n v="23"/>
    <n v="50024"/>
    <n v="21401"/>
    <n v="12"/>
    <n v="8"/>
    <n v="689"/>
    <n v="0.4"/>
    <s v="No"/>
    <n v="2"/>
    <n v="5"/>
    <n v="3"/>
    <n v="1"/>
    <n v="5"/>
    <n v="5"/>
    <n v="21"/>
    <s v="Medium"/>
    <s v="Approved"/>
    <n v="1"/>
    <x v="5"/>
    <x v="2"/>
    <x v="1"/>
  </r>
  <r>
    <n v="157"/>
    <n v="27"/>
    <n v="33128"/>
    <n v="34828"/>
    <n v="60"/>
    <n v="7"/>
    <n v="823"/>
    <n v="0.4"/>
    <s v="No"/>
    <n v="5"/>
    <n v="2"/>
    <n v="6"/>
    <n v="1"/>
    <n v="5"/>
    <n v="5"/>
    <n v="24"/>
    <s v="Medium"/>
    <s v="Rejected"/>
    <n v="0"/>
    <x v="2"/>
    <x v="2"/>
    <x v="3"/>
  </r>
  <r>
    <n v="158"/>
    <n v="60"/>
    <n v="115146"/>
    <n v="22334"/>
    <n v="12"/>
    <n v="4"/>
    <n v="620"/>
    <n v="0.11"/>
    <s v="No"/>
    <n v="4"/>
    <n v="6"/>
    <n v="3"/>
    <n v="6"/>
    <n v="3"/>
    <n v="5"/>
    <n v="27"/>
    <s v="Medium"/>
    <s v="Rejected"/>
    <n v="0"/>
    <x v="3"/>
    <x v="0"/>
    <x v="2"/>
  </r>
  <r>
    <n v="159"/>
    <n v="41"/>
    <n v="136169"/>
    <n v="25362"/>
    <n v="60"/>
    <n v="8"/>
    <n v="583"/>
    <n v="0.28999999999999998"/>
    <s v="No"/>
    <n v="4"/>
    <n v="6"/>
    <n v="1"/>
    <n v="3"/>
    <n v="5"/>
    <n v="5"/>
    <n v="24"/>
    <s v="Medium"/>
    <s v="Rejected"/>
    <n v="0"/>
    <x v="0"/>
    <x v="1"/>
    <x v="0"/>
  </r>
  <r>
    <n v="160"/>
    <n v="59"/>
    <n v="30535"/>
    <n v="8081"/>
    <n v="48"/>
    <n v="8"/>
    <n v="744"/>
    <n v="0.21"/>
    <s v="No"/>
    <n v="4"/>
    <n v="2"/>
    <n v="5"/>
    <n v="6"/>
    <n v="5"/>
    <n v="5"/>
    <n v="27"/>
    <s v="Medium"/>
    <s v="Rejected"/>
    <n v="0"/>
    <x v="1"/>
    <x v="0"/>
    <x v="3"/>
  </r>
  <r>
    <n v="161"/>
    <n v="29"/>
    <n v="59514"/>
    <n v="37031"/>
    <n v="12"/>
    <n v="5"/>
    <n v="759"/>
    <n v="0.44"/>
    <s v="No"/>
    <n v="5"/>
    <n v="5"/>
    <n v="6"/>
    <n v="1"/>
    <n v="3"/>
    <n v="5"/>
    <n v="25"/>
    <s v="Medium"/>
    <s v="Rejected"/>
    <n v="0"/>
    <x v="1"/>
    <x v="2"/>
    <x v="1"/>
  </r>
  <r>
    <n v="162"/>
    <n v="27"/>
    <n v="144666"/>
    <n v="33732"/>
    <n v="60"/>
    <n v="3"/>
    <n v="665"/>
    <n v="0.34"/>
    <s v="No"/>
    <n v="5"/>
    <n v="6"/>
    <n v="3"/>
    <n v="3"/>
    <n v="3"/>
    <n v="5"/>
    <n v="25"/>
    <s v="Medium"/>
    <s v="Rejected"/>
    <n v="0"/>
    <x v="3"/>
    <x v="1"/>
    <x v="0"/>
  </r>
  <r>
    <n v="163"/>
    <n v="45"/>
    <n v="89960"/>
    <n v="36312"/>
    <n v="24"/>
    <n v="5"/>
    <n v="770"/>
    <n v="0.18"/>
    <s v="No"/>
    <n v="4"/>
    <n v="6"/>
    <n v="6"/>
    <n v="6"/>
    <n v="3"/>
    <n v="5"/>
    <n v="30"/>
    <s v="Low"/>
    <s v="Approved"/>
    <n v="1"/>
    <x v="1"/>
    <x v="0"/>
    <x v="2"/>
  </r>
  <r>
    <n v="164"/>
    <n v="22"/>
    <n v="54315"/>
    <n v="26942"/>
    <n v="60"/>
    <n v="10"/>
    <n v="569"/>
    <n v="0.28000000000000003"/>
    <s v="No"/>
    <n v="2"/>
    <n v="5"/>
    <n v="1"/>
    <n v="3"/>
    <n v="5"/>
    <n v="5"/>
    <n v="21"/>
    <s v="Medium"/>
    <s v="Rejected"/>
    <n v="0"/>
    <x v="0"/>
    <x v="1"/>
    <x v="1"/>
  </r>
  <r>
    <n v="165"/>
    <n v="50"/>
    <n v="76030"/>
    <n v="19009"/>
    <n v="60"/>
    <n v="8"/>
    <n v="578"/>
    <n v="0.35"/>
    <s v="No"/>
    <n v="4"/>
    <n v="5"/>
    <n v="1"/>
    <n v="3"/>
    <n v="5"/>
    <n v="5"/>
    <n v="23"/>
    <s v="Medium"/>
    <s v="Rejected"/>
    <n v="0"/>
    <x v="0"/>
    <x v="1"/>
    <x v="1"/>
  </r>
  <r>
    <n v="166"/>
    <n v="52"/>
    <n v="85557"/>
    <n v="38769"/>
    <n v="60"/>
    <n v="8"/>
    <n v="827"/>
    <n v="0.37"/>
    <s v="No"/>
    <n v="4"/>
    <n v="6"/>
    <n v="6"/>
    <n v="3"/>
    <n v="5"/>
    <n v="5"/>
    <n v="29"/>
    <s v="Medium"/>
    <s v="Rejected"/>
    <n v="0"/>
    <x v="2"/>
    <x v="1"/>
    <x v="2"/>
  </r>
  <r>
    <n v="167"/>
    <n v="42"/>
    <n v="145735"/>
    <n v="32838"/>
    <n v="36"/>
    <n v="5"/>
    <n v="578"/>
    <n v="0.42"/>
    <s v="No"/>
    <n v="4"/>
    <n v="6"/>
    <n v="1"/>
    <n v="1"/>
    <n v="3"/>
    <n v="5"/>
    <n v="20"/>
    <s v="Medium"/>
    <s v="Rejected"/>
    <n v="0"/>
    <x v="0"/>
    <x v="2"/>
    <x v="0"/>
  </r>
  <r>
    <n v="168"/>
    <n v="57"/>
    <n v="98588"/>
    <n v="12572"/>
    <n v="12"/>
    <n v="4"/>
    <n v="560"/>
    <n v="0.26"/>
    <s v="No"/>
    <n v="4"/>
    <n v="6"/>
    <n v="1"/>
    <n v="3"/>
    <n v="3"/>
    <n v="5"/>
    <n v="22"/>
    <s v="Medium"/>
    <s v="Rejected"/>
    <n v="0"/>
    <x v="0"/>
    <x v="1"/>
    <x v="2"/>
  </r>
  <r>
    <n v="169"/>
    <n v="53"/>
    <n v="62946"/>
    <n v="38056"/>
    <n v="60"/>
    <n v="4"/>
    <n v="792"/>
    <n v="0.21"/>
    <s v="No"/>
    <n v="4"/>
    <n v="5"/>
    <n v="6"/>
    <n v="6"/>
    <n v="3"/>
    <n v="5"/>
    <n v="29"/>
    <s v="Medium"/>
    <s v="Rejected"/>
    <n v="0"/>
    <x v="1"/>
    <x v="0"/>
    <x v="1"/>
  </r>
  <r>
    <n v="170"/>
    <n v="41"/>
    <n v="110394"/>
    <n v="26139"/>
    <n v="48"/>
    <n v="7"/>
    <n v="581"/>
    <n v="0.46"/>
    <s v="No"/>
    <n v="4"/>
    <n v="6"/>
    <n v="1"/>
    <n v="1"/>
    <n v="5"/>
    <n v="5"/>
    <n v="22"/>
    <s v="Medium"/>
    <s v="Rejected"/>
    <n v="0"/>
    <x v="0"/>
    <x v="2"/>
    <x v="2"/>
  </r>
  <r>
    <n v="171"/>
    <n v="46"/>
    <n v="99966"/>
    <n v="15977"/>
    <n v="12"/>
    <n v="5"/>
    <n v="674"/>
    <n v="0.25"/>
    <s v="Yes"/>
    <n v="4"/>
    <n v="6"/>
    <n v="3"/>
    <n v="3"/>
    <n v="3"/>
    <n v="0"/>
    <n v="19"/>
    <s v="High"/>
    <s v="Rejected"/>
    <n v="0"/>
    <x v="3"/>
    <x v="1"/>
    <x v="2"/>
  </r>
  <r>
    <n v="172"/>
    <n v="43"/>
    <n v="107659"/>
    <n v="32362"/>
    <n v="48"/>
    <n v="7"/>
    <n v="589"/>
    <n v="0.15"/>
    <s v="No"/>
    <n v="4"/>
    <n v="6"/>
    <n v="1"/>
    <n v="6"/>
    <n v="5"/>
    <n v="5"/>
    <n v="27"/>
    <s v="Medium"/>
    <s v="Approved"/>
    <n v="1"/>
    <x v="0"/>
    <x v="0"/>
    <x v="2"/>
  </r>
  <r>
    <n v="173"/>
    <n v="60"/>
    <n v="149542"/>
    <n v="30585"/>
    <n v="48"/>
    <n v="0"/>
    <n v="696"/>
    <n v="0.45"/>
    <s v="No"/>
    <n v="4"/>
    <n v="6"/>
    <n v="3"/>
    <n v="1"/>
    <n v="1"/>
    <n v="5"/>
    <n v="20"/>
    <s v="Medium"/>
    <s v="Approved"/>
    <n v="1"/>
    <x v="5"/>
    <x v="2"/>
    <x v="0"/>
  </r>
  <r>
    <n v="174"/>
    <n v="38"/>
    <n v="61695"/>
    <n v="12395"/>
    <n v="36"/>
    <n v="8"/>
    <n v="621"/>
    <n v="0.36"/>
    <s v="No"/>
    <n v="5"/>
    <n v="5"/>
    <n v="3"/>
    <n v="3"/>
    <n v="5"/>
    <n v="5"/>
    <n v="26"/>
    <s v="Medium"/>
    <s v="Rejected"/>
    <n v="0"/>
    <x v="3"/>
    <x v="1"/>
    <x v="1"/>
  </r>
  <r>
    <n v="175"/>
    <n v="42"/>
    <n v="104574"/>
    <n v="17158"/>
    <n v="48"/>
    <n v="6"/>
    <n v="773"/>
    <n v="0.23"/>
    <s v="No"/>
    <n v="4"/>
    <n v="6"/>
    <n v="6"/>
    <n v="6"/>
    <n v="5"/>
    <n v="5"/>
    <n v="32"/>
    <s v="Low"/>
    <s v="Approved"/>
    <n v="1"/>
    <x v="1"/>
    <x v="0"/>
    <x v="2"/>
  </r>
  <r>
    <n v="176"/>
    <n v="32"/>
    <n v="35633"/>
    <n v="12432"/>
    <n v="24"/>
    <n v="4"/>
    <n v="669"/>
    <n v="0.45"/>
    <s v="No"/>
    <n v="5"/>
    <n v="2"/>
    <n v="3"/>
    <n v="1"/>
    <n v="3"/>
    <n v="5"/>
    <n v="19"/>
    <s v="High"/>
    <s v="Rejected"/>
    <n v="0"/>
    <x v="3"/>
    <x v="2"/>
    <x v="3"/>
  </r>
  <r>
    <n v="177"/>
    <n v="32"/>
    <n v="125894"/>
    <n v="26456"/>
    <n v="12"/>
    <n v="3"/>
    <n v="686"/>
    <n v="0.46"/>
    <s v="No"/>
    <n v="5"/>
    <n v="6"/>
    <n v="3"/>
    <n v="1"/>
    <n v="3"/>
    <n v="5"/>
    <n v="23"/>
    <s v="Medium"/>
    <s v="Rejected"/>
    <n v="0"/>
    <x v="5"/>
    <x v="2"/>
    <x v="0"/>
  </r>
  <r>
    <n v="178"/>
    <n v="41"/>
    <n v="91319"/>
    <n v="29354"/>
    <n v="12"/>
    <n v="6"/>
    <n v="774"/>
    <n v="0.38"/>
    <s v="No"/>
    <n v="4"/>
    <n v="6"/>
    <n v="6"/>
    <n v="3"/>
    <n v="5"/>
    <n v="5"/>
    <n v="29"/>
    <s v="Medium"/>
    <s v="Rejected"/>
    <n v="0"/>
    <x v="1"/>
    <x v="1"/>
    <x v="2"/>
  </r>
  <r>
    <n v="179"/>
    <n v="60"/>
    <n v="106406"/>
    <n v="16026"/>
    <n v="12"/>
    <n v="5"/>
    <n v="796"/>
    <n v="0.27"/>
    <s v="No"/>
    <n v="4"/>
    <n v="6"/>
    <n v="6"/>
    <n v="3"/>
    <n v="3"/>
    <n v="5"/>
    <n v="27"/>
    <s v="Medium"/>
    <s v="Approved"/>
    <n v="1"/>
    <x v="1"/>
    <x v="1"/>
    <x v="2"/>
  </r>
  <r>
    <n v="180"/>
    <n v="22"/>
    <n v="81661"/>
    <n v="18977"/>
    <n v="36"/>
    <n v="3"/>
    <n v="849"/>
    <n v="0.33"/>
    <s v="No"/>
    <n v="2"/>
    <n v="6"/>
    <n v="6"/>
    <n v="3"/>
    <n v="3"/>
    <n v="5"/>
    <n v="25"/>
    <s v="Medium"/>
    <s v="Rejected"/>
    <n v="0"/>
    <x v="2"/>
    <x v="1"/>
    <x v="2"/>
  </r>
  <r>
    <n v="181"/>
    <n v="49"/>
    <n v="58728"/>
    <n v="32883"/>
    <n v="60"/>
    <n v="2"/>
    <n v="830"/>
    <n v="0.25"/>
    <s v="No"/>
    <n v="4"/>
    <n v="5"/>
    <n v="6"/>
    <n v="3"/>
    <n v="3"/>
    <n v="5"/>
    <n v="26"/>
    <s v="Medium"/>
    <s v="Rejected"/>
    <n v="0"/>
    <x v="2"/>
    <x v="1"/>
    <x v="1"/>
  </r>
  <r>
    <n v="182"/>
    <n v="48"/>
    <n v="117597"/>
    <n v="14343"/>
    <n v="48"/>
    <n v="2"/>
    <n v="712"/>
    <n v="0.3"/>
    <s v="No"/>
    <n v="4"/>
    <n v="6"/>
    <n v="5"/>
    <n v="3"/>
    <n v="3"/>
    <n v="5"/>
    <n v="26"/>
    <s v="Medium"/>
    <s v="Rejected"/>
    <n v="0"/>
    <x v="4"/>
    <x v="1"/>
    <x v="2"/>
  </r>
  <r>
    <n v="183"/>
    <n v="51"/>
    <n v="101780"/>
    <n v="36648"/>
    <n v="48"/>
    <n v="4"/>
    <n v="703"/>
    <n v="0.13"/>
    <s v="No"/>
    <n v="4"/>
    <n v="6"/>
    <n v="5"/>
    <n v="6"/>
    <n v="3"/>
    <n v="5"/>
    <n v="29"/>
    <s v="Medium"/>
    <s v="Rejected"/>
    <n v="0"/>
    <x v="4"/>
    <x v="0"/>
    <x v="2"/>
  </r>
  <r>
    <n v="184"/>
    <n v="58"/>
    <n v="40041"/>
    <n v="29824"/>
    <n v="12"/>
    <n v="2"/>
    <n v="845"/>
    <n v="0.14000000000000001"/>
    <s v="No"/>
    <n v="4"/>
    <n v="5"/>
    <n v="6"/>
    <n v="6"/>
    <n v="3"/>
    <n v="5"/>
    <n v="29"/>
    <s v="Medium"/>
    <s v="Approved"/>
    <n v="1"/>
    <x v="2"/>
    <x v="0"/>
    <x v="1"/>
  </r>
  <r>
    <n v="185"/>
    <n v="24"/>
    <n v="124745"/>
    <n v="31089"/>
    <n v="36"/>
    <n v="4"/>
    <n v="816"/>
    <n v="0.37"/>
    <s v="No"/>
    <n v="2"/>
    <n v="6"/>
    <n v="6"/>
    <n v="3"/>
    <n v="3"/>
    <n v="5"/>
    <n v="25"/>
    <s v="Medium"/>
    <s v="Rejected"/>
    <n v="0"/>
    <x v="2"/>
    <x v="1"/>
    <x v="0"/>
  </r>
  <r>
    <n v="186"/>
    <n v="29"/>
    <n v="115599"/>
    <n v="12111"/>
    <n v="36"/>
    <n v="0"/>
    <n v="758"/>
    <n v="0.14000000000000001"/>
    <s v="No"/>
    <n v="5"/>
    <n v="6"/>
    <n v="6"/>
    <n v="6"/>
    <n v="1"/>
    <n v="5"/>
    <n v="29"/>
    <s v="Medium"/>
    <s v="Rejected"/>
    <n v="0"/>
    <x v="1"/>
    <x v="0"/>
    <x v="2"/>
  </r>
  <r>
    <n v="187"/>
    <n v="30"/>
    <n v="148403"/>
    <n v="11358"/>
    <n v="24"/>
    <n v="2"/>
    <n v="614"/>
    <n v="0.21"/>
    <s v="No"/>
    <n v="5"/>
    <n v="6"/>
    <n v="3"/>
    <n v="6"/>
    <n v="3"/>
    <n v="5"/>
    <n v="28"/>
    <s v="Medium"/>
    <s v="Rejected"/>
    <n v="0"/>
    <x v="3"/>
    <x v="0"/>
    <x v="0"/>
  </r>
  <r>
    <n v="188"/>
    <n v="22"/>
    <n v="97483"/>
    <n v="6317"/>
    <n v="60"/>
    <n v="9"/>
    <n v="687"/>
    <n v="0.19"/>
    <s v="No"/>
    <n v="2"/>
    <n v="6"/>
    <n v="3"/>
    <n v="6"/>
    <n v="5"/>
    <n v="5"/>
    <n v="27"/>
    <s v="Medium"/>
    <s v="Approved"/>
    <n v="1"/>
    <x v="5"/>
    <x v="0"/>
    <x v="2"/>
  </r>
  <r>
    <n v="189"/>
    <n v="47"/>
    <n v="98191"/>
    <n v="20894"/>
    <n v="60"/>
    <n v="9"/>
    <n v="766"/>
    <n v="0.49"/>
    <s v="No"/>
    <n v="4"/>
    <n v="6"/>
    <n v="6"/>
    <n v="1"/>
    <n v="5"/>
    <n v="5"/>
    <n v="27"/>
    <s v="Medium"/>
    <s v="Rejected"/>
    <n v="0"/>
    <x v="1"/>
    <x v="2"/>
    <x v="2"/>
  </r>
  <r>
    <n v="190"/>
    <n v="29"/>
    <n v="66294"/>
    <n v="29639"/>
    <n v="24"/>
    <n v="5"/>
    <n v="560"/>
    <n v="0.3"/>
    <s v="No"/>
    <n v="5"/>
    <n v="5"/>
    <n v="1"/>
    <n v="3"/>
    <n v="3"/>
    <n v="5"/>
    <n v="22"/>
    <s v="Medium"/>
    <s v="Rejected"/>
    <n v="0"/>
    <x v="0"/>
    <x v="1"/>
    <x v="1"/>
  </r>
  <r>
    <n v="191"/>
    <n v="41"/>
    <n v="77558"/>
    <n v="30309"/>
    <n v="60"/>
    <n v="0"/>
    <n v="781"/>
    <n v="0.22"/>
    <s v="No"/>
    <n v="4"/>
    <n v="5"/>
    <n v="6"/>
    <n v="6"/>
    <n v="1"/>
    <n v="5"/>
    <n v="27"/>
    <s v="Medium"/>
    <s v="Approved"/>
    <n v="1"/>
    <x v="1"/>
    <x v="0"/>
    <x v="1"/>
  </r>
  <r>
    <n v="192"/>
    <n v="55"/>
    <n v="96556"/>
    <n v="38535"/>
    <n v="12"/>
    <n v="7"/>
    <n v="756"/>
    <n v="0.17"/>
    <s v="No"/>
    <n v="4"/>
    <n v="6"/>
    <n v="6"/>
    <n v="6"/>
    <n v="5"/>
    <n v="5"/>
    <n v="32"/>
    <s v="Low"/>
    <s v="Approved"/>
    <n v="1"/>
    <x v="1"/>
    <x v="0"/>
    <x v="2"/>
  </r>
  <r>
    <n v="193"/>
    <n v="33"/>
    <n v="33203"/>
    <n v="20470"/>
    <n v="12"/>
    <n v="8"/>
    <n v="692"/>
    <n v="0.43"/>
    <s v="Yes"/>
    <n v="5"/>
    <n v="2"/>
    <n v="3"/>
    <n v="1"/>
    <n v="5"/>
    <n v="0"/>
    <n v="16"/>
    <s v="High"/>
    <s v="Rejected"/>
    <n v="0"/>
    <x v="5"/>
    <x v="2"/>
    <x v="3"/>
  </r>
  <r>
    <n v="194"/>
    <n v="58"/>
    <n v="76783"/>
    <n v="13740"/>
    <n v="48"/>
    <n v="6"/>
    <n v="834"/>
    <n v="0.24"/>
    <s v="No"/>
    <n v="4"/>
    <n v="5"/>
    <n v="6"/>
    <n v="6"/>
    <n v="5"/>
    <n v="5"/>
    <n v="31"/>
    <s v="Low"/>
    <s v="Approved"/>
    <n v="1"/>
    <x v="2"/>
    <x v="0"/>
    <x v="1"/>
  </r>
  <r>
    <n v="195"/>
    <n v="23"/>
    <n v="72174"/>
    <n v="13678"/>
    <n v="36"/>
    <n v="1"/>
    <n v="778"/>
    <n v="0.3"/>
    <s v="No"/>
    <n v="2"/>
    <n v="5"/>
    <n v="6"/>
    <n v="3"/>
    <n v="1"/>
    <n v="5"/>
    <n v="22"/>
    <s v="Medium"/>
    <s v="Rejected"/>
    <n v="0"/>
    <x v="1"/>
    <x v="1"/>
    <x v="1"/>
  </r>
  <r>
    <n v="196"/>
    <n v="49"/>
    <n v="139895"/>
    <n v="16682"/>
    <n v="48"/>
    <n v="2"/>
    <n v="737"/>
    <n v="0.46"/>
    <s v="No"/>
    <n v="4"/>
    <n v="6"/>
    <n v="5"/>
    <n v="1"/>
    <n v="3"/>
    <n v="5"/>
    <n v="24"/>
    <s v="Medium"/>
    <s v="Rejected"/>
    <n v="0"/>
    <x v="4"/>
    <x v="2"/>
    <x v="0"/>
  </r>
  <r>
    <n v="197"/>
    <n v="44"/>
    <n v="146726"/>
    <n v="10951"/>
    <n v="48"/>
    <n v="0"/>
    <n v="725"/>
    <n v="0.17"/>
    <s v="No"/>
    <n v="4"/>
    <n v="6"/>
    <n v="5"/>
    <n v="6"/>
    <n v="1"/>
    <n v="5"/>
    <n v="27"/>
    <s v="Medium"/>
    <s v="Rejected"/>
    <n v="0"/>
    <x v="4"/>
    <x v="0"/>
    <x v="0"/>
  </r>
  <r>
    <n v="198"/>
    <n v="38"/>
    <n v="107727"/>
    <n v="12504"/>
    <n v="48"/>
    <n v="2"/>
    <n v="764"/>
    <n v="0.28999999999999998"/>
    <s v="No"/>
    <n v="5"/>
    <n v="6"/>
    <n v="6"/>
    <n v="3"/>
    <n v="3"/>
    <n v="5"/>
    <n v="28"/>
    <s v="Medium"/>
    <s v="Rejected"/>
    <n v="0"/>
    <x v="1"/>
    <x v="1"/>
    <x v="2"/>
  </r>
  <r>
    <n v="199"/>
    <n v="58"/>
    <n v="85012"/>
    <n v="15772"/>
    <n v="48"/>
    <n v="9"/>
    <n v="787"/>
    <n v="0.32"/>
    <s v="No"/>
    <n v="4"/>
    <n v="6"/>
    <n v="6"/>
    <n v="3"/>
    <n v="5"/>
    <n v="5"/>
    <n v="29"/>
    <s v="Medium"/>
    <s v="Rejected"/>
    <n v="0"/>
    <x v="1"/>
    <x v="1"/>
    <x v="2"/>
  </r>
  <r>
    <n v="200"/>
    <n v="30"/>
    <n v="36112"/>
    <n v="6967"/>
    <n v="36"/>
    <n v="3"/>
    <n v="626"/>
    <n v="0.28000000000000003"/>
    <s v="No"/>
    <n v="5"/>
    <n v="2"/>
    <n v="3"/>
    <n v="3"/>
    <n v="3"/>
    <n v="5"/>
    <n v="21"/>
    <s v="Medium"/>
    <s v="Rejected"/>
    <n v="0"/>
    <x v="3"/>
    <x v="1"/>
    <x v="3"/>
  </r>
  <r>
    <n v="201"/>
    <n v="23"/>
    <n v="137782"/>
    <n v="25382"/>
    <n v="48"/>
    <n v="1"/>
    <n v="727"/>
    <n v="0.35"/>
    <s v="Yes"/>
    <n v="2"/>
    <n v="6"/>
    <n v="5"/>
    <n v="3"/>
    <n v="1"/>
    <n v="0"/>
    <n v="17"/>
    <s v="High"/>
    <s v="Rejected"/>
    <n v="0"/>
    <x v="4"/>
    <x v="1"/>
    <x v="0"/>
  </r>
  <r>
    <n v="202"/>
    <n v="50"/>
    <n v="83416"/>
    <n v="17886"/>
    <n v="12"/>
    <n v="1"/>
    <n v="640"/>
    <n v="0.14000000000000001"/>
    <s v="No"/>
    <n v="4"/>
    <n v="6"/>
    <n v="3"/>
    <n v="6"/>
    <n v="1"/>
    <n v="5"/>
    <n v="25"/>
    <s v="Medium"/>
    <s v="Approved"/>
    <n v="1"/>
    <x v="3"/>
    <x v="0"/>
    <x v="2"/>
  </r>
  <r>
    <n v="203"/>
    <n v="53"/>
    <n v="81368"/>
    <n v="38156"/>
    <n v="24"/>
    <n v="1"/>
    <n v="626"/>
    <n v="0.11"/>
    <s v="No"/>
    <n v="4"/>
    <n v="6"/>
    <n v="3"/>
    <n v="6"/>
    <n v="1"/>
    <n v="5"/>
    <n v="25"/>
    <s v="Medium"/>
    <s v="Approved"/>
    <n v="1"/>
    <x v="3"/>
    <x v="0"/>
    <x v="2"/>
  </r>
  <r>
    <n v="204"/>
    <n v="38"/>
    <n v="146202"/>
    <n v="25007"/>
    <n v="48"/>
    <n v="4"/>
    <n v="582"/>
    <n v="0.4"/>
    <s v="Yes"/>
    <n v="5"/>
    <n v="6"/>
    <n v="1"/>
    <n v="1"/>
    <n v="3"/>
    <n v="0"/>
    <n v="16"/>
    <s v="High"/>
    <s v="Rejected"/>
    <n v="0"/>
    <x v="0"/>
    <x v="2"/>
    <x v="0"/>
  </r>
  <r>
    <n v="205"/>
    <n v="25"/>
    <n v="145738"/>
    <n v="25134"/>
    <n v="12"/>
    <n v="10"/>
    <n v="805"/>
    <n v="0.13"/>
    <s v="No"/>
    <n v="2"/>
    <n v="6"/>
    <n v="6"/>
    <n v="6"/>
    <n v="5"/>
    <n v="5"/>
    <n v="30"/>
    <s v="Low"/>
    <s v="Approved"/>
    <n v="1"/>
    <x v="2"/>
    <x v="0"/>
    <x v="0"/>
  </r>
  <r>
    <n v="206"/>
    <n v="31"/>
    <n v="40809"/>
    <n v="9514"/>
    <n v="48"/>
    <n v="2"/>
    <n v="596"/>
    <n v="0.2"/>
    <s v="Yes"/>
    <n v="5"/>
    <n v="5"/>
    <n v="1"/>
    <n v="6"/>
    <n v="3"/>
    <n v="0"/>
    <n v="20"/>
    <s v="Medium"/>
    <s v="Rejected"/>
    <n v="0"/>
    <x v="0"/>
    <x v="0"/>
    <x v="1"/>
  </r>
  <r>
    <n v="207"/>
    <n v="27"/>
    <n v="135175"/>
    <n v="8836"/>
    <n v="48"/>
    <n v="8"/>
    <n v="580"/>
    <n v="0.5"/>
    <s v="No"/>
    <n v="5"/>
    <n v="6"/>
    <n v="1"/>
    <n v="1"/>
    <n v="5"/>
    <n v="5"/>
    <n v="23"/>
    <s v="Medium"/>
    <s v="Approved"/>
    <n v="1"/>
    <x v="0"/>
    <x v="2"/>
    <x v="0"/>
  </r>
  <r>
    <n v="208"/>
    <n v="29"/>
    <n v="135877"/>
    <n v="26262"/>
    <n v="36"/>
    <n v="0"/>
    <n v="806"/>
    <n v="0.22"/>
    <s v="No"/>
    <n v="5"/>
    <n v="6"/>
    <n v="6"/>
    <n v="6"/>
    <n v="1"/>
    <n v="5"/>
    <n v="29"/>
    <s v="Medium"/>
    <s v="Approved"/>
    <n v="1"/>
    <x v="2"/>
    <x v="0"/>
    <x v="0"/>
  </r>
  <r>
    <n v="209"/>
    <n v="29"/>
    <n v="142171"/>
    <n v="14090"/>
    <n v="36"/>
    <n v="7"/>
    <n v="781"/>
    <n v="0.26"/>
    <s v="No"/>
    <n v="5"/>
    <n v="6"/>
    <n v="6"/>
    <n v="3"/>
    <n v="5"/>
    <n v="5"/>
    <n v="30"/>
    <s v="Low"/>
    <s v="Approved"/>
    <n v="1"/>
    <x v="1"/>
    <x v="1"/>
    <x v="0"/>
  </r>
  <r>
    <n v="210"/>
    <n v="48"/>
    <n v="71174"/>
    <n v="21026"/>
    <n v="60"/>
    <n v="2"/>
    <n v="574"/>
    <n v="0.16"/>
    <s v="Yes"/>
    <n v="4"/>
    <n v="5"/>
    <n v="1"/>
    <n v="6"/>
    <n v="3"/>
    <n v="0"/>
    <n v="19"/>
    <s v="High"/>
    <s v="Rejected"/>
    <n v="0"/>
    <x v="0"/>
    <x v="0"/>
    <x v="1"/>
  </r>
  <r>
    <n v="211"/>
    <n v="32"/>
    <n v="64825"/>
    <n v="18100"/>
    <n v="48"/>
    <n v="0"/>
    <n v="583"/>
    <n v="0.35"/>
    <s v="No"/>
    <n v="5"/>
    <n v="5"/>
    <n v="1"/>
    <n v="3"/>
    <n v="1"/>
    <n v="5"/>
    <n v="20"/>
    <s v="Medium"/>
    <s v="Rejected"/>
    <n v="0"/>
    <x v="0"/>
    <x v="1"/>
    <x v="1"/>
  </r>
  <r>
    <n v="212"/>
    <n v="26"/>
    <n v="113171"/>
    <n v="8829"/>
    <n v="36"/>
    <n v="9"/>
    <n v="819"/>
    <n v="0.25"/>
    <s v="No"/>
    <n v="5"/>
    <n v="6"/>
    <n v="6"/>
    <n v="3"/>
    <n v="5"/>
    <n v="5"/>
    <n v="30"/>
    <s v="Low"/>
    <s v="Approved"/>
    <n v="1"/>
    <x v="2"/>
    <x v="1"/>
    <x v="2"/>
  </r>
  <r>
    <n v="213"/>
    <n v="24"/>
    <n v="57427"/>
    <n v="21367"/>
    <n v="12"/>
    <n v="10"/>
    <n v="603"/>
    <n v="0.36"/>
    <s v="No"/>
    <n v="2"/>
    <n v="5"/>
    <n v="3"/>
    <n v="3"/>
    <n v="5"/>
    <n v="5"/>
    <n v="23"/>
    <s v="Medium"/>
    <s v="Rejected"/>
    <n v="0"/>
    <x v="3"/>
    <x v="1"/>
    <x v="1"/>
  </r>
  <r>
    <n v="214"/>
    <n v="35"/>
    <n v="90503"/>
    <n v="6251"/>
    <n v="12"/>
    <n v="10"/>
    <n v="773"/>
    <n v="0.46"/>
    <s v="No"/>
    <n v="5"/>
    <n v="6"/>
    <n v="6"/>
    <n v="1"/>
    <n v="5"/>
    <n v="5"/>
    <n v="28"/>
    <s v="Medium"/>
    <s v="Rejected"/>
    <n v="0"/>
    <x v="1"/>
    <x v="2"/>
    <x v="2"/>
  </r>
  <r>
    <n v="215"/>
    <n v="58"/>
    <n v="71996"/>
    <n v="8707"/>
    <n v="12"/>
    <n v="3"/>
    <n v="749"/>
    <n v="0.21"/>
    <s v="No"/>
    <n v="4"/>
    <n v="5"/>
    <n v="5"/>
    <n v="6"/>
    <n v="3"/>
    <n v="5"/>
    <n v="28"/>
    <s v="Medium"/>
    <s v="Approved"/>
    <n v="1"/>
    <x v="1"/>
    <x v="0"/>
    <x v="1"/>
  </r>
  <r>
    <n v="216"/>
    <n v="37"/>
    <n v="125544"/>
    <n v="30873"/>
    <n v="36"/>
    <n v="9"/>
    <n v="687"/>
    <n v="0.22"/>
    <s v="No"/>
    <n v="5"/>
    <n v="6"/>
    <n v="3"/>
    <n v="6"/>
    <n v="5"/>
    <n v="5"/>
    <n v="30"/>
    <s v="Low"/>
    <s v="Approved"/>
    <n v="1"/>
    <x v="5"/>
    <x v="0"/>
    <x v="0"/>
  </r>
  <r>
    <n v="217"/>
    <n v="47"/>
    <n v="97136"/>
    <n v="27605"/>
    <n v="24"/>
    <n v="3"/>
    <n v="670"/>
    <n v="0.2"/>
    <s v="No"/>
    <n v="4"/>
    <n v="6"/>
    <n v="3"/>
    <n v="6"/>
    <n v="3"/>
    <n v="5"/>
    <n v="27"/>
    <s v="Medium"/>
    <s v="Rejected"/>
    <n v="0"/>
    <x v="3"/>
    <x v="0"/>
    <x v="2"/>
  </r>
  <r>
    <n v="218"/>
    <n v="28"/>
    <n v="115807"/>
    <n v="17291"/>
    <n v="48"/>
    <n v="8"/>
    <n v="677"/>
    <n v="0.19"/>
    <s v="No"/>
    <n v="5"/>
    <n v="6"/>
    <n v="3"/>
    <n v="6"/>
    <n v="5"/>
    <n v="5"/>
    <n v="30"/>
    <s v="Low"/>
    <s v="Approved"/>
    <n v="1"/>
    <x v="3"/>
    <x v="0"/>
    <x v="2"/>
  </r>
  <r>
    <n v="219"/>
    <n v="60"/>
    <n v="77045"/>
    <n v="22965"/>
    <n v="60"/>
    <n v="4"/>
    <n v="726"/>
    <n v="0.5"/>
    <s v="Yes"/>
    <n v="4"/>
    <n v="5"/>
    <n v="5"/>
    <n v="1"/>
    <n v="3"/>
    <n v="0"/>
    <n v="18"/>
    <s v="High"/>
    <s v="Rejected"/>
    <n v="0"/>
    <x v="4"/>
    <x v="2"/>
    <x v="1"/>
  </r>
  <r>
    <n v="220"/>
    <n v="41"/>
    <n v="146148"/>
    <n v="13045"/>
    <n v="48"/>
    <n v="2"/>
    <n v="718"/>
    <n v="0.13"/>
    <s v="No"/>
    <n v="4"/>
    <n v="6"/>
    <n v="5"/>
    <n v="6"/>
    <n v="3"/>
    <n v="5"/>
    <n v="29"/>
    <s v="Medium"/>
    <s v="Rejected"/>
    <n v="0"/>
    <x v="4"/>
    <x v="0"/>
    <x v="0"/>
  </r>
  <r>
    <n v="221"/>
    <n v="51"/>
    <n v="124345"/>
    <n v="16432"/>
    <n v="60"/>
    <n v="4"/>
    <n v="592"/>
    <n v="0.35"/>
    <s v="No"/>
    <n v="4"/>
    <n v="6"/>
    <n v="1"/>
    <n v="3"/>
    <n v="3"/>
    <n v="5"/>
    <n v="22"/>
    <s v="Medium"/>
    <s v="Approved"/>
    <n v="1"/>
    <x v="0"/>
    <x v="1"/>
    <x v="0"/>
  </r>
  <r>
    <n v="222"/>
    <n v="22"/>
    <n v="109535"/>
    <n v="39421"/>
    <n v="60"/>
    <n v="1"/>
    <n v="553"/>
    <n v="0.22"/>
    <s v="No"/>
    <n v="2"/>
    <n v="6"/>
    <n v="1"/>
    <n v="6"/>
    <n v="1"/>
    <n v="5"/>
    <n v="21"/>
    <s v="Medium"/>
    <s v="Rejected"/>
    <n v="0"/>
    <x v="0"/>
    <x v="0"/>
    <x v="2"/>
  </r>
  <r>
    <n v="223"/>
    <n v="33"/>
    <n v="139940"/>
    <n v="36431"/>
    <n v="60"/>
    <n v="9"/>
    <n v="593"/>
    <n v="0.37"/>
    <s v="No"/>
    <n v="5"/>
    <n v="6"/>
    <n v="1"/>
    <n v="3"/>
    <n v="5"/>
    <n v="5"/>
    <n v="25"/>
    <s v="Medium"/>
    <s v="Rejected"/>
    <n v="0"/>
    <x v="0"/>
    <x v="1"/>
    <x v="0"/>
  </r>
  <r>
    <n v="224"/>
    <n v="39"/>
    <n v="48374"/>
    <n v="16366"/>
    <n v="12"/>
    <n v="6"/>
    <n v="551"/>
    <n v="0.26"/>
    <s v="Yes"/>
    <n v="5"/>
    <n v="5"/>
    <n v="1"/>
    <n v="3"/>
    <n v="5"/>
    <n v="0"/>
    <n v="19"/>
    <s v="High"/>
    <s v="Rejected"/>
    <n v="0"/>
    <x v="0"/>
    <x v="1"/>
    <x v="1"/>
  </r>
  <r>
    <n v="225"/>
    <n v="37"/>
    <n v="53451"/>
    <n v="31642"/>
    <n v="60"/>
    <n v="3"/>
    <n v="831"/>
    <n v="0.13"/>
    <s v="No"/>
    <n v="5"/>
    <n v="5"/>
    <n v="6"/>
    <n v="6"/>
    <n v="3"/>
    <n v="5"/>
    <n v="30"/>
    <s v="Low"/>
    <s v="Approved"/>
    <n v="1"/>
    <x v="2"/>
    <x v="0"/>
    <x v="1"/>
  </r>
  <r>
    <n v="226"/>
    <n v="46"/>
    <n v="112421"/>
    <n v="28574"/>
    <n v="24"/>
    <n v="2"/>
    <n v="624"/>
    <n v="0.22"/>
    <s v="No"/>
    <n v="4"/>
    <n v="6"/>
    <n v="3"/>
    <n v="6"/>
    <n v="3"/>
    <n v="5"/>
    <n v="27"/>
    <s v="Medium"/>
    <s v="Approved"/>
    <n v="1"/>
    <x v="3"/>
    <x v="0"/>
    <x v="2"/>
  </r>
  <r>
    <n v="227"/>
    <n v="36"/>
    <n v="121990"/>
    <n v="16956"/>
    <n v="12"/>
    <n v="7"/>
    <n v="698"/>
    <n v="0.15"/>
    <s v="No"/>
    <n v="5"/>
    <n v="6"/>
    <n v="3"/>
    <n v="6"/>
    <n v="5"/>
    <n v="5"/>
    <n v="30"/>
    <s v="Low"/>
    <s v="Approved"/>
    <n v="1"/>
    <x v="5"/>
    <x v="0"/>
    <x v="0"/>
  </r>
  <r>
    <n v="228"/>
    <n v="23"/>
    <n v="138333"/>
    <n v="18093"/>
    <n v="36"/>
    <n v="3"/>
    <n v="680"/>
    <n v="0.33"/>
    <s v="No"/>
    <n v="2"/>
    <n v="6"/>
    <n v="3"/>
    <n v="3"/>
    <n v="3"/>
    <n v="5"/>
    <n v="22"/>
    <s v="Medium"/>
    <s v="Rejected"/>
    <n v="0"/>
    <x v="5"/>
    <x v="1"/>
    <x v="0"/>
  </r>
  <r>
    <n v="229"/>
    <n v="34"/>
    <n v="82066"/>
    <n v="39449"/>
    <n v="48"/>
    <n v="9"/>
    <n v="669"/>
    <n v="0.28999999999999998"/>
    <s v="No"/>
    <n v="5"/>
    <n v="6"/>
    <n v="3"/>
    <n v="3"/>
    <n v="5"/>
    <n v="5"/>
    <n v="27"/>
    <s v="Medium"/>
    <s v="Approved"/>
    <n v="1"/>
    <x v="3"/>
    <x v="1"/>
    <x v="2"/>
  </r>
  <r>
    <n v="230"/>
    <n v="55"/>
    <n v="72115"/>
    <n v="16756"/>
    <n v="12"/>
    <n v="9"/>
    <n v="706"/>
    <n v="0.22"/>
    <s v="No"/>
    <n v="4"/>
    <n v="5"/>
    <n v="5"/>
    <n v="6"/>
    <n v="5"/>
    <n v="5"/>
    <n v="30"/>
    <s v="Low"/>
    <s v="Approved"/>
    <n v="1"/>
    <x v="4"/>
    <x v="0"/>
    <x v="1"/>
  </r>
  <r>
    <n v="231"/>
    <n v="59"/>
    <n v="51366"/>
    <n v="16597"/>
    <n v="24"/>
    <n v="4"/>
    <n v="683"/>
    <n v="0.16"/>
    <s v="No"/>
    <n v="4"/>
    <n v="5"/>
    <n v="3"/>
    <n v="6"/>
    <n v="3"/>
    <n v="5"/>
    <n v="26"/>
    <s v="Medium"/>
    <s v="Approved"/>
    <n v="1"/>
    <x v="5"/>
    <x v="0"/>
    <x v="1"/>
  </r>
  <r>
    <n v="232"/>
    <n v="41"/>
    <n v="38017"/>
    <n v="9610"/>
    <n v="36"/>
    <n v="2"/>
    <n v="731"/>
    <n v="0.22"/>
    <s v="No"/>
    <n v="4"/>
    <n v="2"/>
    <n v="5"/>
    <n v="6"/>
    <n v="3"/>
    <n v="5"/>
    <n v="25"/>
    <s v="Medium"/>
    <s v="Rejected"/>
    <n v="0"/>
    <x v="4"/>
    <x v="0"/>
    <x v="3"/>
  </r>
  <r>
    <n v="233"/>
    <n v="59"/>
    <n v="31751"/>
    <n v="32090"/>
    <n v="24"/>
    <n v="7"/>
    <n v="587"/>
    <n v="0.48"/>
    <s v="Yes"/>
    <n v="4"/>
    <n v="2"/>
    <n v="1"/>
    <n v="1"/>
    <n v="5"/>
    <n v="0"/>
    <n v="13"/>
    <s v="High"/>
    <s v="Rejected"/>
    <n v="0"/>
    <x v="0"/>
    <x v="2"/>
    <x v="3"/>
  </r>
  <r>
    <n v="234"/>
    <n v="37"/>
    <n v="96360"/>
    <n v="37527"/>
    <n v="24"/>
    <n v="9"/>
    <n v="785"/>
    <n v="0.41"/>
    <s v="No"/>
    <n v="5"/>
    <n v="6"/>
    <n v="6"/>
    <n v="1"/>
    <n v="5"/>
    <n v="5"/>
    <n v="28"/>
    <s v="Medium"/>
    <s v="Rejected"/>
    <n v="0"/>
    <x v="1"/>
    <x v="2"/>
    <x v="2"/>
  </r>
  <r>
    <n v="235"/>
    <n v="41"/>
    <n v="137525"/>
    <n v="10084"/>
    <n v="48"/>
    <n v="0"/>
    <n v="673"/>
    <n v="0.41"/>
    <s v="No"/>
    <n v="4"/>
    <n v="6"/>
    <n v="3"/>
    <n v="1"/>
    <n v="1"/>
    <n v="5"/>
    <n v="20"/>
    <s v="Medium"/>
    <s v="Rejected"/>
    <n v="0"/>
    <x v="3"/>
    <x v="2"/>
    <x v="0"/>
  </r>
  <r>
    <n v="236"/>
    <n v="38"/>
    <n v="113599"/>
    <n v="15254"/>
    <n v="48"/>
    <n v="3"/>
    <n v="661"/>
    <n v="0.25"/>
    <s v="No"/>
    <n v="5"/>
    <n v="6"/>
    <n v="3"/>
    <n v="3"/>
    <n v="3"/>
    <n v="5"/>
    <n v="25"/>
    <s v="Medium"/>
    <s v="Rejected"/>
    <n v="0"/>
    <x v="3"/>
    <x v="1"/>
    <x v="2"/>
  </r>
  <r>
    <n v="237"/>
    <n v="37"/>
    <n v="46403"/>
    <n v="24012"/>
    <n v="60"/>
    <n v="6"/>
    <n v="770"/>
    <n v="0.35"/>
    <s v="No"/>
    <n v="5"/>
    <n v="5"/>
    <n v="6"/>
    <n v="3"/>
    <n v="5"/>
    <n v="5"/>
    <n v="29"/>
    <s v="Medium"/>
    <s v="Rejected"/>
    <n v="0"/>
    <x v="1"/>
    <x v="1"/>
    <x v="1"/>
  </r>
  <r>
    <n v="238"/>
    <n v="38"/>
    <n v="147131"/>
    <n v="8097"/>
    <n v="24"/>
    <n v="9"/>
    <n v="649"/>
    <n v="0.3"/>
    <s v="No"/>
    <n v="5"/>
    <n v="6"/>
    <n v="3"/>
    <n v="3"/>
    <n v="5"/>
    <n v="5"/>
    <n v="27"/>
    <s v="Medium"/>
    <s v="Rejected"/>
    <n v="0"/>
    <x v="3"/>
    <x v="1"/>
    <x v="0"/>
  </r>
  <r>
    <n v="239"/>
    <n v="60"/>
    <n v="30819"/>
    <n v="32009"/>
    <n v="12"/>
    <n v="9"/>
    <n v="807"/>
    <n v="0.14000000000000001"/>
    <s v="No"/>
    <n v="4"/>
    <n v="2"/>
    <n v="6"/>
    <n v="6"/>
    <n v="5"/>
    <n v="5"/>
    <n v="28"/>
    <s v="Medium"/>
    <s v="Rejected"/>
    <n v="0"/>
    <x v="2"/>
    <x v="0"/>
    <x v="3"/>
  </r>
  <r>
    <n v="240"/>
    <n v="23"/>
    <n v="51885"/>
    <n v="21245"/>
    <n v="12"/>
    <n v="6"/>
    <n v="601"/>
    <n v="0.37"/>
    <s v="No"/>
    <n v="2"/>
    <n v="5"/>
    <n v="3"/>
    <n v="3"/>
    <n v="5"/>
    <n v="5"/>
    <n v="23"/>
    <s v="Medium"/>
    <s v="Approved"/>
    <n v="1"/>
    <x v="3"/>
    <x v="1"/>
    <x v="1"/>
  </r>
  <r>
    <n v="241"/>
    <n v="50"/>
    <n v="82736"/>
    <n v="17841"/>
    <n v="36"/>
    <n v="0"/>
    <n v="693"/>
    <n v="0.25"/>
    <s v="No"/>
    <n v="4"/>
    <n v="6"/>
    <n v="3"/>
    <n v="3"/>
    <n v="1"/>
    <n v="5"/>
    <n v="22"/>
    <s v="Medium"/>
    <s v="Rejected"/>
    <n v="0"/>
    <x v="5"/>
    <x v="1"/>
    <x v="2"/>
  </r>
  <r>
    <n v="242"/>
    <n v="28"/>
    <n v="98428"/>
    <n v="29994"/>
    <n v="48"/>
    <n v="8"/>
    <n v="840"/>
    <n v="0.45"/>
    <s v="No"/>
    <n v="5"/>
    <n v="6"/>
    <n v="6"/>
    <n v="1"/>
    <n v="5"/>
    <n v="5"/>
    <n v="28"/>
    <s v="Medium"/>
    <s v="Approved"/>
    <n v="1"/>
    <x v="2"/>
    <x v="2"/>
    <x v="2"/>
  </r>
  <r>
    <n v="243"/>
    <n v="45"/>
    <n v="34397"/>
    <n v="31340"/>
    <n v="60"/>
    <n v="7"/>
    <n v="602"/>
    <n v="0.24"/>
    <s v="No"/>
    <n v="4"/>
    <n v="2"/>
    <n v="3"/>
    <n v="6"/>
    <n v="5"/>
    <n v="5"/>
    <n v="25"/>
    <s v="Medium"/>
    <s v="Rejected"/>
    <n v="0"/>
    <x v="3"/>
    <x v="0"/>
    <x v="3"/>
  </r>
  <r>
    <n v="244"/>
    <n v="26"/>
    <n v="87391"/>
    <n v="20771"/>
    <n v="36"/>
    <n v="7"/>
    <n v="793"/>
    <n v="0.33"/>
    <s v="No"/>
    <n v="5"/>
    <n v="6"/>
    <n v="6"/>
    <n v="3"/>
    <n v="5"/>
    <n v="5"/>
    <n v="30"/>
    <s v="Low"/>
    <s v="Approved"/>
    <n v="1"/>
    <x v="1"/>
    <x v="1"/>
    <x v="2"/>
  </r>
  <r>
    <n v="245"/>
    <n v="53"/>
    <n v="91324"/>
    <n v="21622"/>
    <n v="12"/>
    <n v="0"/>
    <n v="808"/>
    <n v="0.12"/>
    <s v="No"/>
    <n v="4"/>
    <n v="6"/>
    <n v="6"/>
    <n v="6"/>
    <n v="1"/>
    <n v="5"/>
    <n v="28"/>
    <s v="Medium"/>
    <s v="Approved"/>
    <n v="1"/>
    <x v="2"/>
    <x v="0"/>
    <x v="2"/>
  </r>
  <r>
    <n v="246"/>
    <n v="52"/>
    <n v="49904"/>
    <n v="11849"/>
    <n v="60"/>
    <n v="2"/>
    <n v="659"/>
    <n v="0.31"/>
    <s v="No"/>
    <n v="4"/>
    <n v="5"/>
    <n v="3"/>
    <n v="3"/>
    <n v="3"/>
    <n v="5"/>
    <n v="23"/>
    <s v="Medium"/>
    <s v="Rejected"/>
    <n v="0"/>
    <x v="3"/>
    <x v="1"/>
    <x v="1"/>
  </r>
  <r>
    <n v="247"/>
    <n v="27"/>
    <n v="132340"/>
    <n v="36209"/>
    <n v="36"/>
    <n v="3"/>
    <n v="699"/>
    <n v="0.36"/>
    <s v="No"/>
    <n v="5"/>
    <n v="6"/>
    <n v="3"/>
    <n v="3"/>
    <n v="3"/>
    <n v="5"/>
    <n v="25"/>
    <s v="Medium"/>
    <s v="Rejected"/>
    <n v="0"/>
    <x v="5"/>
    <x v="1"/>
    <x v="0"/>
  </r>
  <r>
    <n v="248"/>
    <n v="38"/>
    <n v="149279"/>
    <n v="7186"/>
    <n v="36"/>
    <n v="9"/>
    <n v="609"/>
    <n v="0.41"/>
    <s v="No"/>
    <n v="5"/>
    <n v="6"/>
    <n v="3"/>
    <n v="1"/>
    <n v="5"/>
    <n v="5"/>
    <n v="25"/>
    <s v="Medium"/>
    <s v="Approved"/>
    <n v="1"/>
    <x v="3"/>
    <x v="2"/>
    <x v="0"/>
  </r>
  <r>
    <n v="249"/>
    <n v="31"/>
    <n v="70870"/>
    <n v="33218"/>
    <n v="36"/>
    <n v="7"/>
    <n v="710"/>
    <n v="0.26"/>
    <s v="No"/>
    <n v="5"/>
    <n v="5"/>
    <n v="5"/>
    <n v="3"/>
    <n v="5"/>
    <n v="5"/>
    <n v="28"/>
    <s v="Medium"/>
    <s v="Rejected"/>
    <n v="0"/>
    <x v="4"/>
    <x v="1"/>
    <x v="1"/>
  </r>
  <r>
    <n v="250"/>
    <n v="50"/>
    <n v="100134"/>
    <n v="5869"/>
    <n v="48"/>
    <n v="5"/>
    <n v="730"/>
    <n v="0.49"/>
    <s v="No"/>
    <n v="4"/>
    <n v="6"/>
    <n v="5"/>
    <n v="1"/>
    <n v="3"/>
    <n v="5"/>
    <n v="24"/>
    <s v="Medium"/>
    <s v="Rejected"/>
    <n v="0"/>
    <x v="4"/>
    <x v="2"/>
    <x v="2"/>
  </r>
  <r>
    <n v="251"/>
    <n v="45"/>
    <n v="137022"/>
    <n v="17364"/>
    <n v="48"/>
    <n v="8"/>
    <n v="588"/>
    <n v="0.13"/>
    <s v="No"/>
    <n v="4"/>
    <n v="6"/>
    <n v="1"/>
    <n v="6"/>
    <n v="5"/>
    <n v="5"/>
    <n v="27"/>
    <s v="Medium"/>
    <s v="Rejected"/>
    <n v="0"/>
    <x v="0"/>
    <x v="0"/>
    <x v="0"/>
  </r>
  <r>
    <n v="252"/>
    <n v="58"/>
    <n v="124397"/>
    <n v="22477"/>
    <n v="36"/>
    <n v="1"/>
    <n v="613"/>
    <n v="0.23"/>
    <s v="No"/>
    <n v="4"/>
    <n v="6"/>
    <n v="3"/>
    <n v="6"/>
    <n v="1"/>
    <n v="5"/>
    <n v="25"/>
    <s v="Medium"/>
    <s v="Approved"/>
    <n v="1"/>
    <x v="3"/>
    <x v="0"/>
    <x v="0"/>
  </r>
  <r>
    <n v="253"/>
    <n v="38"/>
    <n v="31368"/>
    <n v="31443"/>
    <n v="24"/>
    <n v="4"/>
    <n v="626"/>
    <n v="0.42"/>
    <s v="No"/>
    <n v="5"/>
    <n v="2"/>
    <n v="3"/>
    <n v="1"/>
    <n v="3"/>
    <n v="5"/>
    <n v="19"/>
    <s v="High"/>
    <s v="Rejected"/>
    <n v="0"/>
    <x v="3"/>
    <x v="2"/>
    <x v="3"/>
  </r>
  <r>
    <n v="254"/>
    <n v="37"/>
    <n v="40006"/>
    <n v="12358"/>
    <n v="60"/>
    <n v="7"/>
    <n v="604"/>
    <n v="0.18"/>
    <s v="No"/>
    <n v="5"/>
    <n v="5"/>
    <n v="3"/>
    <n v="6"/>
    <n v="5"/>
    <n v="5"/>
    <n v="29"/>
    <s v="Medium"/>
    <s v="Rejected"/>
    <n v="0"/>
    <x v="3"/>
    <x v="0"/>
    <x v="1"/>
  </r>
  <r>
    <n v="255"/>
    <n v="47"/>
    <n v="32816"/>
    <n v="31288"/>
    <n v="36"/>
    <n v="8"/>
    <n v="826"/>
    <n v="0.3"/>
    <s v="Yes"/>
    <n v="4"/>
    <n v="2"/>
    <n v="6"/>
    <n v="3"/>
    <n v="5"/>
    <n v="0"/>
    <n v="20"/>
    <s v="Medium"/>
    <s v="Rejected"/>
    <n v="0"/>
    <x v="2"/>
    <x v="1"/>
    <x v="3"/>
  </r>
  <r>
    <n v="256"/>
    <n v="44"/>
    <n v="106162"/>
    <n v="18901"/>
    <n v="60"/>
    <n v="0"/>
    <n v="565"/>
    <n v="0.32"/>
    <s v="No"/>
    <n v="4"/>
    <n v="6"/>
    <n v="1"/>
    <n v="3"/>
    <n v="1"/>
    <n v="5"/>
    <n v="20"/>
    <s v="Medium"/>
    <s v="Rejected"/>
    <n v="0"/>
    <x v="0"/>
    <x v="1"/>
    <x v="2"/>
  </r>
  <r>
    <n v="257"/>
    <n v="28"/>
    <n v="128256"/>
    <n v="21173"/>
    <n v="60"/>
    <n v="5"/>
    <n v="647"/>
    <n v="0.49"/>
    <s v="No"/>
    <n v="5"/>
    <n v="6"/>
    <n v="3"/>
    <n v="1"/>
    <n v="3"/>
    <n v="5"/>
    <n v="23"/>
    <s v="Medium"/>
    <s v="Approved"/>
    <n v="1"/>
    <x v="3"/>
    <x v="2"/>
    <x v="0"/>
  </r>
  <r>
    <n v="258"/>
    <n v="34"/>
    <n v="84018"/>
    <n v="27418"/>
    <n v="48"/>
    <n v="2"/>
    <n v="794"/>
    <n v="0.26"/>
    <s v="No"/>
    <n v="5"/>
    <n v="6"/>
    <n v="6"/>
    <n v="3"/>
    <n v="3"/>
    <n v="5"/>
    <n v="28"/>
    <s v="Medium"/>
    <s v="Rejected"/>
    <n v="0"/>
    <x v="1"/>
    <x v="1"/>
    <x v="2"/>
  </r>
  <r>
    <n v="259"/>
    <n v="58"/>
    <n v="34920"/>
    <n v="6096"/>
    <n v="36"/>
    <n v="0"/>
    <n v="804"/>
    <n v="0.23"/>
    <s v="Yes"/>
    <n v="4"/>
    <n v="2"/>
    <n v="6"/>
    <n v="6"/>
    <n v="1"/>
    <n v="0"/>
    <n v="19"/>
    <s v="High"/>
    <s v="Rejected"/>
    <n v="0"/>
    <x v="2"/>
    <x v="0"/>
    <x v="3"/>
  </r>
  <r>
    <n v="260"/>
    <n v="43"/>
    <n v="72009"/>
    <n v="39235"/>
    <n v="24"/>
    <n v="0"/>
    <n v="628"/>
    <n v="0.37"/>
    <s v="No"/>
    <n v="4"/>
    <n v="5"/>
    <n v="3"/>
    <n v="3"/>
    <n v="1"/>
    <n v="5"/>
    <n v="21"/>
    <s v="Medium"/>
    <s v="Rejected"/>
    <n v="0"/>
    <x v="3"/>
    <x v="1"/>
    <x v="1"/>
  </r>
  <r>
    <n v="261"/>
    <n v="39"/>
    <n v="90208"/>
    <n v="20594"/>
    <n v="24"/>
    <n v="8"/>
    <n v="695"/>
    <n v="0.39"/>
    <s v="No"/>
    <n v="5"/>
    <n v="6"/>
    <n v="3"/>
    <n v="3"/>
    <n v="5"/>
    <n v="5"/>
    <n v="27"/>
    <s v="Medium"/>
    <s v="Rejected"/>
    <n v="0"/>
    <x v="5"/>
    <x v="1"/>
    <x v="2"/>
  </r>
  <r>
    <n v="262"/>
    <n v="28"/>
    <n v="132734"/>
    <n v="26599"/>
    <n v="24"/>
    <n v="9"/>
    <n v="657"/>
    <n v="0.37"/>
    <s v="No"/>
    <n v="5"/>
    <n v="6"/>
    <n v="3"/>
    <n v="3"/>
    <n v="5"/>
    <n v="5"/>
    <n v="27"/>
    <s v="Medium"/>
    <s v="Rejected"/>
    <n v="0"/>
    <x v="3"/>
    <x v="1"/>
    <x v="0"/>
  </r>
  <r>
    <n v="263"/>
    <n v="60"/>
    <n v="54341"/>
    <n v="17695"/>
    <n v="36"/>
    <n v="0"/>
    <n v="680"/>
    <n v="0.2"/>
    <s v="No"/>
    <n v="4"/>
    <n v="5"/>
    <n v="3"/>
    <n v="6"/>
    <n v="1"/>
    <n v="5"/>
    <n v="24"/>
    <s v="Medium"/>
    <s v="Rejected"/>
    <n v="0"/>
    <x v="5"/>
    <x v="0"/>
    <x v="1"/>
  </r>
  <r>
    <n v="264"/>
    <n v="50"/>
    <n v="54169"/>
    <n v="24716"/>
    <n v="24"/>
    <n v="1"/>
    <n v="578"/>
    <n v="0.48"/>
    <s v="No"/>
    <n v="4"/>
    <n v="5"/>
    <n v="1"/>
    <n v="1"/>
    <n v="1"/>
    <n v="5"/>
    <n v="17"/>
    <s v="High"/>
    <s v="Rejected"/>
    <n v="0"/>
    <x v="0"/>
    <x v="2"/>
    <x v="1"/>
  </r>
  <r>
    <n v="265"/>
    <n v="37"/>
    <n v="98933"/>
    <n v="37378"/>
    <n v="36"/>
    <n v="7"/>
    <n v="673"/>
    <n v="0.35"/>
    <s v="No"/>
    <n v="5"/>
    <n v="6"/>
    <n v="3"/>
    <n v="3"/>
    <n v="5"/>
    <n v="5"/>
    <n v="27"/>
    <s v="Medium"/>
    <s v="Rejected"/>
    <n v="0"/>
    <x v="3"/>
    <x v="1"/>
    <x v="2"/>
  </r>
  <r>
    <n v="266"/>
    <n v="60"/>
    <n v="136621"/>
    <n v="12326"/>
    <n v="48"/>
    <n v="6"/>
    <n v="777"/>
    <n v="0.25"/>
    <s v="No"/>
    <n v="4"/>
    <n v="6"/>
    <n v="6"/>
    <n v="3"/>
    <n v="5"/>
    <n v="5"/>
    <n v="29"/>
    <s v="Medium"/>
    <s v="Approved"/>
    <n v="1"/>
    <x v="1"/>
    <x v="1"/>
    <x v="0"/>
  </r>
  <r>
    <n v="267"/>
    <n v="57"/>
    <n v="69937"/>
    <n v="34436"/>
    <n v="60"/>
    <n v="4"/>
    <n v="603"/>
    <n v="0.35"/>
    <s v="No"/>
    <n v="4"/>
    <n v="5"/>
    <n v="3"/>
    <n v="3"/>
    <n v="3"/>
    <n v="5"/>
    <n v="23"/>
    <s v="Medium"/>
    <s v="Approved"/>
    <n v="1"/>
    <x v="3"/>
    <x v="1"/>
    <x v="1"/>
  </r>
  <r>
    <n v="268"/>
    <n v="37"/>
    <n v="146228"/>
    <n v="33342"/>
    <n v="12"/>
    <n v="1"/>
    <n v="812"/>
    <n v="0.4"/>
    <s v="No"/>
    <n v="5"/>
    <n v="6"/>
    <n v="6"/>
    <n v="1"/>
    <n v="1"/>
    <n v="5"/>
    <n v="24"/>
    <s v="Medium"/>
    <s v="Approved"/>
    <n v="1"/>
    <x v="2"/>
    <x v="2"/>
    <x v="0"/>
  </r>
  <r>
    <n v="269"/>
    <n v="29"/>
    <n v="60710"/>
    <n v="29432"/>
    <n v="48"/>
    <n v="7"/>
    <n v="783"/>
    <n v="0.35"/>
    <s v="No"/>
    <n v="5"/>
    <n v="5"/>
    <n v="6"/>
    <n v="3"/>
    <n v="5"/>
    <n v="5"/>
    <n v="29"/>
    <s v="Medium"/>
    <s v="Rejected"/>
    <n v="0"/>
    <x v="1"/>
    <x v="1"/>
    <x v="1"/>
  </r>
  <r>
    <n v="270"/>
    <n v="22"/>
    <n v="113123"/>
    <n v="15619"/>
    <n v="60"/>
    <n v="7"/>
    <n v="847"/>
    <n v="0.28999999999999998"/>
    <s v="No"/>
    <n v="2"/>
    <n v="6"/>
    <n v="6"/>
    <n v="3"/>
    <n v="5"/>
    <n v="5"/>
    <n v="27"/>
    <s v="Medium"/>
    <s v="Rejected"/>
    <n v="0"/>
    <x v="2"/>
    <x v="1"/>
    <x v="2"/>
  </r>
  <r>
    <n v="271"/>
    <n v="59"/>
    <n v="127298"/>
    <n v="30762"/>
    <n v="60"/>
    <n v="5"/>
    <n v="560"/>
    <n v="0.48"/>
    <s v="No"/>
    <n v="4"/>
    <n v="6"/>
    <n v="1"/>
    <n v="1"/>
    <n v="3"/>
    <n v="5"/>
    <n v="20"/>
    <s v="Medium"/>
    <s v="Rejected"/>
    <n v="0"/>
    <x v="0"/>
    <x v="2"/>
    <x v="0"/>
  </r>
  <r>
    <n v="272"/>
    <n v="60"/>
    <n v="75053"/>
    <n v="22955"/>
    <n v="48"/>
    <n v="0"/>
    <n v="571"/>
    <n v="0.12"/>
    <s v="No"/>
    <n v="4"/>
    <n v="5"/>
    <n v="1"/>
    <n v="6"/>
    <n v="1"/>
    <n v="5"/>
    <n v="22"/>
    <s v="Medium"/>
    <s v="Rejected"/>
    <n v="0"/>
    <x v="0"/>
    <x v="0"/>
    <x v="1"/>
  </r>
  <r>
    <n v="273"/>
    <n v="59"/>
    <n v="70142"/>
    <n v="27394"/>
    <n v="36"/>
    <n v="1"/>
    <n v="687"/>
    <n v="0.18"/>
    <s v="No"/>
    <n v="4"/>
    <n v="5"/>
    <n v="3"/>
    <n v="6"/>
    <n v="1"/>
    <n v="5"/>
    <n v="24"/>
    <s v="Medium"/>
    <s v="Rejected"/>
    <n v="0"/>
    <x v="5"/>
    <x v="0"/>
    <x v="1"/>
  </r>
  <r>
    <n v="274"/>
    <n v="44"/>
    <n v="80378"/>
    <n v="35611"/>
    <n v="60"/>
    <n v="9"/>
    <n v="810"/>
    <n v="0.23"/>
    <s v="No"/>
    <n v="4"/>
    <n v="6"/>
    <n v="6"/>
    <n v="6"/>
    <n v="5"/>
    <n v="5"/>
    <n v="32"/>
    <s v="Low"/>
    <s v="Approved"/>
    <n v="1"/>
    <x v="2"/>
    <x v="0"/>
    <x v="2"/>
  </r>
  <r>
    <n v="275"/>
    <n v="48"/>
    <n v="99998"/>
    <n v="21278"/>
    <n v="48"/>
    <n v="9"/>
    <n v="797"/>
    <n v="0.32"/>
    <s v="No"/>
    <n v="4"/>
    <n v="6"/>
    <n v="6"/>
    <n v="3"/>
    <n v="5"/>
    <n v="5"/>
    <n v="29"/>
    <s v="Medium"/>
    <s v="Approved"/>
    <n v="1"/>
    <x v="1"/>
    <x v="1"/>
    <x v="2"/>
  </r>
  <r>
    <n v="276"/>
    <n v="39"/>
    <n v="141680"/>
    <n v="35361"/>
    <n v="24"/>
    <n v="5"/>
    <n v="837"/>
    <n v="0.14000000000000001"/>
    <s v="No"/>
    <n v="5"/>
    <n v="6"/>
    <n v="6"/>
    <n v="6"/>
    <n v="3"/>
    <n v="5"/>
    <n v="31"/>
    <s v="Low"/>
    <s v="Approved"/>
    <n v="1"/>
    <x v="2"/>
    <x v="0"/>
    <x v="0"/>
  </r>
  <r>
    <n v="277"/>
    <n v="22"/>
    <n v="79422"/>
    <n v="12822"/>
    <n v="12"/>
    <n v="10"/>
    <n v="731"/>
    <n v="0.14000000000000001"/>
    <s v="No"/>
    <n v="2"/>
    <n v="5"/>
    <n v="5"/>
    <n v="6"/>
    <n v="5"/>
    <n v="5"/>
    <n v="28"/>
    <s v="Medium"/>
    <s v="Rejected"/>
    <n v="0"/>
    <x v="4"/>
    <x v="0"/>
    <x v="1"/>
  </r>
  <r>
    <n v="278"/>
    <n v="40"/>
    <n v="74704"/>
    <n v="39487"/>
    <n v="48"/>
    <n v="4"/>
    <n v="788"/>
    <n v="0.3"/>
    <s v="No"/>
    <n v="5"/>
    <n v="5"/>
    <n v="6"/>
    <n v="3"/>
    <n v="3"/>
    <n v="5"/>
    <n v="27"/>
    <s v="Medium"/>
    <s v="Rejected"/>
    <n v="0"/>
    <x v="1"/>
    <x v="1"/>
    <x v="1"/>
  </r>
  <r>
    <n v="279"/>
    <n v="44"/>
    <n v="55575"/>
    <n v="26128"/>
    <n v="60"/>
    <n v="7"/>
    <n v="803"/>
    <n v="0.38"/>
    <s v="No"/>
    <n v="4"/>
    <n v="5"/>
    <n v="6"/>
    <n v="3"/>
    <n v="5"/>
    <n v="5"/>
    <n v="28"/>
    <s v="Medium"/>
    <s v="Rejected"/>
    <n v="0"/>
    <x v="2"/>
    <x v="1"/>
    <x v="1"/>
  </r>
  <r>
    <n v="280"/>
    <n v="40"/>
    <n v="31733"/>
    <n v="22275"/>
    <n v="24"/>
    <n v="2"/>
    <n v="609"/>
    <n v="0.4"/>
    <s v="No"/>
    <n v="5"/>
    <n v="2"/>
    <n v="3"/>
    <n v="1"/>
    <n v="3"/>
    <n v="5"/>
    <n v="19"/>
    <s v="High"/>
    <s v="Rejected"/>
    <n v="0"/>
    <x v="3"/>
    <x v="2"/>
    <x v="3"/>
  </r>
  <r>
    <n v="281"/>
    <n v="35"/>
    <n v="81437"/>
    <n v="13795"/>
    <n v="48"/>
    <n v="6"/>
    <n v="686"/>
    <n v="0.25"/>
    <s v="No"/>
    <n v="5"/>
    <n v="6"/>
    <n v="3"/>
    <n v="3"/>
    <n v="5"/>
    <n v="5"/>
    <n v="27"/>
    <s v="Medium"/>
    <s v="Approved"/>
    <n v="1"/>
    <x v="5"/>
    <x v="1"/>
    <x v="2"/>
  </r>
  <r>
    <n v="282"/>
    <n v="25"/>
    <n v="49452"/>
    <n v="22172"/>
    <n v="24"/>
    <n v="0"/>
    <n v="631"/>
    <n v="0.11"/>
    <s v="No"/>
    <n v="2"/>
    <n v="5"/>
    <n v="3"/>
    <n v="6"/>
    <n v="1"/>
    <n v="5"/>
    <n v="22"/>
    <s v="Medium"/>
    <s v="Rejected"/>
    <n v="0"/>
    <x v="3"/>
    <x v="0"/>
    <x v="1"/>
  </r>
  <r>
    <n v="283"/>
    <n v="36"/>
    <n v="144702"/>
    <n v="17642"/>
    <n v="60"/>
    <n v="5"/>
    <n v="602"/>
    <n v="0.47"/>
    <s v="No"/>
    <n v="5"/>
    <n v="6"/>
    <n v="3"/>
    <n v="1"/>
    <n v="3"/>
    <n v="5"/>
    <n v="23"/>
    <s v="Medium"/>
    <s v="Rejected"/>
    <n v="0"/>
    <x v="3"/>
    <x v="2"/>
    <x v="0"/>
  </r>
  <r>
    <n v="284"/>
    <n v="50"/>
    <n v="123212"/>
    <n v="23039"/>
    <n v="48"/>
    <n v="6"/>
    <n v="812"/>
    <n v="0.28999999999999998"/>
    <s v="No"/>
    <n v="4"/>
    <n v="6"/>
    <n v="6"/>
    <n v="3"/>
    <n v="5"/>
    <n v="5"/>
    <n v="29"/>
    <s v="Medium"/>
    <s v="Rejected"/>
    <n v="0"/>
    <x v="2"/>
    <x v="1"/>
    <x v="0"/>
  </r>
  <r>
    <n v="285"/>
    <n v="49"/>
    <n v="73817"/>
    <n v="10873"/>
    <n v="60"/>
    <n v="1"/>
    <n v="594"/>
    <n v="0.46"/>
    <s v="No"/>
    <n v="4"/>
    <n v="5"/>
    <n v="1"/>
    <n v="1"/>
    <n v="1"/>
    <n v="5"/>
    <n v="17"/>
    <s v="High"/>
    <s v="Rejected"/>
    <n v="0"/>
    <x v="0"/>
    <x v="2"/>
    <x v="1"/>
  </r>
  <r>
    <n v="286"/>
    <n v="27"/>
    <n v="39947"/>
    <n v="23108"/>
    <n v="24"/>
    <n v="2"/>
    <n v="799"/>
    <n v="0.36"/>
    <s v="Yes"/>
    <n v="5"/>
    <n v="2"/>
    <n v="6"/>
    <n v="3"/>
    <n v="3"/>
    <n v="0"/>
    <n v="19"/>
    <s v="High"/>
    <s v="Rejected"/>
    <n v="0"/>
    <x v="1"/>
    <x v="1"/>
    <x v="3"/>
  </r>
  <r>
    <n v="287"/>
    <n v="54"/>
    <n v="144198"/>
    <n v="34476"/>
    <n v="48"/>
    <n v="9"/>
    <n v="715"/>
    <n v="0.47"/>
    <s v="Yes"/>
    <n v="4"/>
    <n v="6"/>
    <n v="5"/>
    <n v="1"/>
    <n v="5"/>
    <n v="0"/>
    <n v="21"/>
    <s v="Medium"/>
    <s v="Rejected"/>
    <n v="0"/>
    <x v="4"/>
    <x v="2"/>
    <x v="0"/>
  </r>
  <r>
    <n v="288"/>
    <n v="52"/>
    <n v="91885"/>
    <n v="18389"/>
    <n v="36"/>
    <n v="6"/>
    <n v="693"/>
    <n v="0.14000000000000001"/>
    <s v="No"/>
    <n v="4"/>
    <n v="6"/>
    <n v="3"/>
    <n v="6"/>
    <n v="5"/>
    <n v="5"/>
    <n v="29"/>
    <s v="Medium"/>
    <s v="Approved"/>
    <n v="1"/>
    <x v="5"/>
    <x v="0"/>
    <x v="2"/>
  </r>
  <r>
    <n v="289"/>
    <n v="46"/>
    <n v="135033"/>
    <n v="39194"/>
    <n v="12"/>
    <n v="1"/>
    <n v="816"/>
    <n v="0.49"/>
    <s v="No"/>
    <n v="4"/>
    <n v="6"/>
    <n v="6"/>
    <n v="1"/>
    <n v="1"/>
    <n v="5"/>
    <n v="23"/>
    <s v="Medium"/>
    <s v="Rejected"/>
    <n v="0"/>
    <x v="2"/>
    <x v="2"/>
    <x v="0"/>
  </r>
  <r>
    <n v="290"/>
    <n v="44"/>
    <n v="88645"/>
    <n v="18776"/>
    <n v="12"/>
    <n v="5"/>
    <n v="731"/>
    <n v="0.2"/>
    <s v="No"/>
    <n v="4"/>
    <n v="6"/>
    <n v="5"/>
    <n v="6"/>
    <n v="3"/>
    <n v="5"/>
    <n v="29"/>
    <s v="Medium"/>
    <s v="Approved"/>
    <n v="1"/>
    <x v="4"/>
    <x v="0"/>
    <x v="2"/>
  </r>
  <r>
    <n v="291"/>
    <n v="31"/>
    <n v="66459"/>
    <n v="12342"/>
    <n v="60"/>
    <n v="7"/>
    <n v="654"/>
    <n v="0.4"/>
    <s v="No"/>
    <n v="5"/>
    <n v="5"/>
    <n v="3"/>
    <n v="1"/>
    <n v="5"/>
    <n v="5"/>
    <n v="24"/>
    <s v="Medium"/>
    <s v="Approved"/>
    <n v="1"/>
    <x v="3"/>
    <x v="2"/>
    <x v="1"/>
  </r>
  <r>
    <n v="292"/>
    <n v="34"/>
    <n v="83101"/>
    <n v="11143"/>
    <n v="36"/>
    <n v="5"/>
    <n v="705"/>
    <n v="0.14000000000000001"/>
    <s v="No"/>
    <n v="5"/>
    <n v="6"/>
    <n v="5"/>
    <n v="6"/>
    <n v="3"/>
    <n v="5"/>
    <n v="30"/>
    <s v="Low"/>
    <s v="Approved"/>
    <n v="1"/>
    <x v="4"/>
    <x v="0"/>
    <x v="2"/>
  </r>
  <r>
    <n v="293"/>
    <n v="47"/>
    <n v="39830"/>
    <n v="29934"/>
    <n v="60"/>
    <n v="9"/>
    <n v="675"/>
    <n v="0.41"/>
    <s v="No"/>
    <n v="4"/>
    <n v="2"/>
    <n v="3"/>
    <n v="1"/>
    <n v="5"/>
    <n v="5"/>
    <n v="20"/>
    <s v="Medium"/>
    <s v="Approved"/>
    <n v="1"/>
    <x v="3"/>
    <x v="2"/>
    <x v="3"/>
  </r>
  <r>
    <n v="294"/>
    <n v="52"/>
    <n v="149787"/>
    <n v="9128"/>
    <n v="60"/>
    <n v="8"/>
    <n v="701"/>
    <n v="0.25"/>
    <s v="No"/>
    <n v="4"/>
    <n v="6"/>
    <n v="5"/>
    <n v="3"/>
    <n v="5"/>
    <n v="5"/>
    <n v="28"/>
    <s v="Medium"/>
    <s v="Rejected"/>
    <n v="0"/>
    <x v="4"/>
    <x v="1"/>
    <x v="0"/>
  </r>
  <r>
    <n v="295"/>
    <n v="25"/>
    <n v="77291"/>
    <n v="7700"/>
    <n v="48"/>
    <n v="7"/>
    <n v="850"/>
    <n v="0.31"/>
    <s v="No"/>
    <n v="2"/>
    <n v="5"/>
    <n v="6"/>
    <n v="3"/>
    <n v="5"/>
    <n v="5"/>
    <n v="26"/>
    <s v="Medium"/>
    <s v="Rejected"/>
    <n v="0"/>
    <x v="2"/>
    <x v="1"/>
    <x v="1"/>
  </r>
  <r>
    <n v="296"/>
    <n v="38"/>
    <n v="37936"/>
    <n v="28340"/>
    <n v="60"/>
    <n v="6"/>
    <n v="737"/>
    <n v="0.16"/>
    <s v="No"/>
    <n v="5"/>
    <n v="2"/>
    <n v="5"/>
    <n v="6"/>
    <n v="5"/>
    <n v="5"/>
    <n v="28"/>
    <s v="Medium"/>
    <s v="Approved"/>
    <n v="1"/>
    <x v="4"/>
    <x v="0"/>
    <x v="3"/>
  </r>
  <r>
    <n v="297"/>
    <n v="32"/>
    <n v="34115"/>
    <n v="8920"/>
    <n v="24"/>
    <n v="2"/>
    <n v="829"/>
    <n v="0.44"/>
    <s v="No"/>
    <n v="5"/>
    <n v="2"/>
    <n v="6"/>
    <n v="1"/>
    <n v="3"/>
    <n v="5"/>
    <n v="22"/>
    <s v="Medium"/>
    <s v="Rejected"/>
    <n v="0"/>
    <x v="2"/>
    <x v="2"/>
    <x v="3"/>
  </r>
  <r>
    <n v="298"/>
    <n v="34"/>
    <n v="130227"/>
    <n v="34039"/>
    <n v="12"/>
    <n v="1"/>
    <n v="824"/>
    <n v="0.25"/>
    <s v="No"/>
    <n v="5"/>
    <n v="6"/>
    <n v="6"/>
    <n v="3"/>
    <n v="1"/>
    <n v="5"/>
    <n v="26"/>
    <s v="Medium"/>
    <s v="Rejected"/>
    <n v="0"/>
    <x v="2"/>
    <x v="1"/>
    <x v="0"/>
  </r>
  <r>
    <n v="299"/>
    <n v="35"/>
    <n v="96197"/>
    <n v="26038"/>
    <n v="12"/>
    <n v="1"/>
    <n v="850"/>
    <n v="0.44"/>
    <s v="Yes"/>
    <n v="5"/>
    <n v="6"/>
    <n v="6"/>
    <n v="1"/>
    <n v="1"/>
    <n v="0"/>
    <n v="19"/>
    <s v="High"/>
    <s v="Rejected"/>
    <n v="0"/>
    <x v="2"/>
    <x v="2"/>
    <x v="2"/>
  </r>
  <r>
    <n v="300"/>
    <n v="23"/>
    <n v="94011"/>
    <n v="27955"/>
    <n v="12"/>
    <n v="8"/>
    <n v="803"/>
    <n v="0.2"/>
    <s v="No"/>
    <n v="2"/>
    <n v="6"/>
    <n v="6"/>
    <n v="6"/>
    <n v="5"/>
    <n v="5"/>
    <n v="30"/>
    <s v="Low"/>
    <s v="Approved"/>
    <n v="1"/>
    <x v="2"/>
    <x v="0"/>
    <x v="2"/>
  </r>
  <r>
    <n v="301"/>
    <n v="36"/>
    <n v="69187"/>
    <n v="29129"/>
    <n v="60"/>
    <n v="0"/>
    <n v="764"/>
    <n v="0.19"/>
    <s v="No"/>
    <n v="5"/>
    <n v="5"/>
    <n v="6"/>
    <n v="6"/>
    <n v="1"/>
    <n v="5"/>
    <n v="28"/>
    <s v="Medium"/>
    <s v="Approved"/>
    <n v="1"/>
    <x v="1"/>
    <x v="0"/>
    <x v="1"/>
  </r>
  <r>
    <n v="302"/>
    <n v="38"/>
    <n v="32487"/>
    <n v="39854"/>
    <n v="60"/>
    <n v="10"/>
    <n v="777"/>
    <n v="0.1"/>
    <s v="Yes"/>
    <n v="5"/>
    <n v="2"/>
    <n v="6"/>
    <n v="6"/>
    <n v="5"/>
    <n v="0"/>
    <n v="24"/>
    <s v="Medium"/>
    <s v="Rejected"/>
    <n v="0"/>
    <x v="1"/>
    <x v="0"/>
    <x v="3"/>
  </r>
  <r>
    <n v="303"/>
    <n v="37"/>
    <n v="132451"/>
    <n v="25130"/>
    <n v="36"/>
    <n v="5"/>
    <n v="683"/>
    <n v="0.25"/>
    <s v="Yes"/>
    <n v="5"/>
    <n v="6"/>
    <n v="3"/>
    <n v="3"/>
    <n v="3"/>
    <n v="0"/>
    <n v="20"/>
    <s v="Medium"/>
    <s v="Rejected"/>
    <n v="0"/>
    <x v="5"/>
    <x v="1"/>
    <x v="0"/>
  </r>
  <r>
    <n v="304"/>
    <n v="29"/>
    <n v="79674"/>
    <n v="6632"/>
    <n v="12"/>
    <n v="4"/>
    <n v="635"/>
    <n v="0.28999999999999998"/>
    <s v="No"/>
    <n v="5"/>
    <n v="5"/>
    <n v="3"/>
    <n v="3"/>
    <n v="3"/>
    <n v="5"/>
    <n v="24"/>
    <s v="Medium"/>
    <s v="Rejected"/>
    <n v="0"/>
    <x v="3"/>
    <x v="1"/>
    <x v="1"/>
  </r>
  <r>
    <n v="305"/>
    <n v="33"/>
    <n v="57005"/>
    <n v="21601"/>
    <n v="24"/>
    <n v="10"/>
    <n v="819"/>
    <n v="0.23"/>
    <s v="No"/>
    <n v="5"/>
    <n v="5"/>
    <n v="6"/>
    <n v="6"/>
    <n v="5"/>
    <n v="5"/>
    <n v="32"/>
    <s v="Low"/>
    <s v="Approved"/>
    <n v="1"/>
    <x v="2"/>
    <x v="0"/>
    <x v="1"/>
  </r>
  <r>
    <n v="306"/>
    <n v="59"/>
    <n v="89151"/>
    <n v="39835"/>
    <n v="48"/>
    <n v="6"/>
    <n v="671"/>
    <n v="0.38"/>
    <s v="No"/>
    <n v="4"/>
    <n v="6"/>
    <n v="3"/>
    <n v="3"/>
    <n v="5"/>
    <n v="5"/>
    <n v="26"/>
    <s v="Medium"/>
    <s v="Approved"/>
    <n v="1"/>
    <x v="3"/>
    <x v="1"/>
    <x v="2"/>
  </r>
  <r>
    <n v="307"/>
    <n v="39"/>
    <n v="114414"/>
    <n v="10795"/>
    <n v="24"/>
    <n v="5"/>
    <n v="748"/>
    <n v="0.43"/>
    <s v="No"/>
    <n v="5"/>
    <n v="6"/>
    <n v="5"/>
    <n v="1"/>
    <n v="3"/>
    <n v="5"/>
    <n v="25"/>
    <s v="Medium"/>
    <s v="Rejected"/>
    <n v="0"/>
    <x v="1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BB0693-46E1-487C-926D-E0E0DFC949AF}" name="PivotTable7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R64:S69" firstHeaderRow="1" firstDataRow="1" firstDataCol="1"/>
  <pivotFields count="22">
    <pivotField showAll="0"/>
    <pivotField showAll="0"/>
    <pivotField numFmtId="164" showAll="0"/>
    <pivotField numFmtId="164" showAll="0"/>
    <pivotField showAll="0"/>
    <pivotField showAll="0"/>
    <pivotField showAll="0"/>
    <pivotField numFmtId="10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5">
        <item x="3"/>
        <item x="0"/>
        <item x="1"/>
        <item x="2"/>
        <item t="default"/>
      </items>
    </pivotField>
  </pivotFields>
  <rowFields count="1">
    <field x="2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Average of Approved/Rejected" fld="18" subtotal="average" baseField="21" baseItem="0"/>
  </dataFields>
  <formats count="1">
    <format dxfId="3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D510BD-F327-443E-8269-D653965E6A0A}" name="PivotTable6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M83:N87" firstHeaderRow="1" firstDataRow="1" firstDataCol="1"/>
  <pivotFields count="22">
    <pivotField showAll="0"/>
    <pivotField showAll="0"/>
    <pivotField numFmtId="164" showAll="0"/>
    <pivotField numFmtId="164" showAll="0"/>
    <pivotField showAll="0"/>
    <pivotField showAll="0"/>
    <pivotField showAll="0"/>
    <pivotField numFmtId="10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4">
        <item x="0"/>
        <item x="1"/>
        <item x="2"/>
        <item t="default"/>
      </items>
    </pivotField>
    <pivotField showAll="0"/>
  </pivotFields>
  <rowFields count="1">
    <field x="2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Average of Approved/Rejected" fld="18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027B6B-6BEC-4E2C-873C-C0707679F440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8">
  <location ref="I83:J87" firstHeaderRow="1" firstDataRow="1" firstDataCol="1"/>
  <pivotFields count="19">
    <pivotField showAll="0"/>
    <pivotField showAll="0"/>
    <pivotField numFmtId="164" showAll="0"/>
    <pivotField numFmtId="164" showAll="0"/>
    <pivotField showAll="0"/>
    <pivotField showAll="0"/>
    <pivotField showAll="0"/>
    <pivotField numFmtId="10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2"/>
        <item x="0"/>
        <item x="1"/>
        <item t="default"/>
      </items>
    </pivotField>
    <pivotField showAll="0"/>
    <pivotField dataField="1" showAll="0"/>
  </pivotFields>
  <rowFields count="1">
    <field x="16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Average of Calculation" fld="18" subtotal="average" baseField="16" baseItem="0" numFmtId="1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1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8ACE14-10CA-4E2F-8AEA-D420AFF5C21F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F76:G80" firstHeaderRow="1" firstDataRow="1" firstDataCol="1"/>
  <pivotFields count="19">
    <pivotField showAll="0"/>
    <pivotField showAll="0"/>
    <pivotField numFmtId="164" showAll="0"/>
    <pivotField numFmtId="164" showAll="0"/>
    <pivotField showAll="0"/>
    <pivotField showAll="0"/>
    <pivotField dataField="1" showAll="0"/>
    <pivotField numFmtId="10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2"/>
        <item x="0"/>
        <item x="1"/>
        <item t="default"/>
      </items>
    </pivotField>
    <pivotField showAll="0"/>
    <pivotField showAll="0"/>
  </pivotFields>
  <rowFields count="1">
    <field x="16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Average of Credit_Score" fld="6" subtotal="average" baseField="16" baseItem="0"/>
  </dataFields>
  <formats count="1">
    <format dxfId="87">
      <pivotArea collapsedLevelsAreSubtotals="1" fieldPosition="0">
        <references count="1">
          <reference field="16" count="0"/>
        </references>
      </pivotArea>
    </format>
  </format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2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16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5128B2-51C9-43EF-A208-B98B81E695DC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6">
  <location ref="F83:G90" firstHeaderRow="1" firstDataRow="1" firstDataCol="1"/>
  <pivotFields count="19">
    <pivotField dataField="1" showAll="0"/>
    <pivotField showAll="0"/>
    <pivotField numFmtId="164" showAll="0"/>
    <pivotField numFmtId="164" showAll="0"/>
    <pivotField showAll="0"/>
    <pivotField showAll="0"/>
    <pivotField showAll="0"/>
    <pivotField numFmtId="10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2"/>
        <item x="0"/>
        <item x="1"/>
        <item t="default"/>
      </items>
    </pivotField>
    <pivotField axis="axisRow" showAll="0">
      <items count="3">
        <item x="0"/>
        <item x="1"/>
        <item t="default"/>
      </items>
    </pivotField>
    <pivotField showAll="0"/>
  </pivotFields>
  <rowFields count="2">
    <field x="17"/>
    <field x="16"/>
  </rowFields>
  <rowItems count="7">
    <i>
      <x/>
    </i>
    <i r="1">
      <x v="1"/>
    </i>
    <i r="1">
      <x v="2"/>
    </i>
    <i>
      <x v="1"/>
    </i>
    <i r="1">
      <x/>
    </i>
    <i r="1">
      <x v="2"/>
    </i>
    <i t="grand">
      <x/>
    </i>
  </rowItems>
  <colItems count="1">
    <i/>
  </colItems>
  <dataFields count="1">
    <dataField name="Count of Applicant_ID" fld="0" subtotal="count" baseField="16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1BD3FC-95B4-444A-A559-53B7889EA6C1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6">
  <location ref="M67:N71" firstHeaderRow="1" firstDataRow="1" firstDataCol="1"/>
  <pivotFields count="19">
    <pivotField dataField="1" showAll="0"/>
    <pivotField showAll="0"/>
    <pivotField numFmtId="164" showAll="0"/>
    <pivotField numFmtId="164" showAll="0"/>
    <pivotField showAll="0"/>
    <pivotField showAll="0"/>
    <pivotField showAll="0"/>
    <pivotField numFmtId="10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2"/>
        <item x="0"/>
        <item x="1"/>
        <item t="default"/>
      </items>
    </pivotField>
    <pivotField showAll="0"/>
    <pivotField showAll="0"/>
  </pivotFields>
  <rowFields count="1">
    <field x="16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ount of Applicant_ID" fld="0" subtotal="count" baseField="16" baseItem="0"/>
  </dataFields>
  <chartFormats count="5">
    <chartFormat chart="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16" count="1" selected="0">
            <x v="1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16" count="1" selected="0">
            <x v="2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2042BC-7D95-4B43-A69B-D4784A058281}" name="PivotTable4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M73:N80" firstHeaderRow="1" firstDataRow="1" firstDataCol="1"/>
  <pivotFields count="22">
    <pivotField showAll="0"/>
    <pivotField showAll="0"/>
    <pivotField numFmtId="164" showAll="0"/>
    <pivotField numFmtId="164" showAll="0"/>
    <pivotField showAll="0"/>
    <pivotField showAll="0"/>
    <pivotField showAll="0"/>
    <pivotField numFmtId="10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7">
        <item x="0"/>
        <item x="3"/>
        <item x="5"/>
        <item x="4"/>
        <item x="1"/>
        <item x="2"/>
        <item t="default"/>
      </items>
    </pivotField>
    <pivotField showAll="0"/>
    <pivotField showAll="0"/>
  </pivotFields>
  <rowFields count="1">
    <field x="19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Average of Approved/Rejected" fld="18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2C836D-73C9-46CA-B15D-3D9E2DD235BE}" name="age" displayName="age" ref="B6:C9" totalsRowShown="0" headerRowDxfId="13" dataDxfId="85" headerRowBorderDxfId="86" tableBorderDxfId="84" totalsRowBorderDxfId="83">
  <autoFilter ref="B6:C9" xr:uid="{722C836D-73C9-46CA-B15D-3D9E2DD235BE}"/>
  <tableColumns count="2">
    <tableColumn id="1" xr3:uid="{90625146-8918-4922-B919-4FEA8FC295C9}" name="Age_Min" dataDxfId="29"/>
    <tableColumn id="2" xr3:uid="{8E3B0081-7C47-4DD2-9D3C-29020279FE8D}" name="Age_Points" dataDxfId="28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5DB1810-E7F7-45CD-A924-F6E0F3D69B49}" name="income" displayName="income" ref="F6:G9" totalsRowShown="0" headerRowDxfId="12" headerRowBorderDxfId="82" tableBorderDxfId="81" totalsRowBorderDxfId="80">
  <autoFilter ref="F6:G9" xr:uid="{B5DB1810-E7F7-45CD-A924-F6E0F3D69B49}"/>
  <tableColumns count="2">
    <tableColumn id="1" xr3:uid="{628029C0-74FC-4D39-BD70-39D7EC6E57D0}" name="Income_Min" dataDxfId="27"/>
    <tableColumn id="2" xr3:uid="{14FE707F-6347-45A8-A020-59D9F72C6E89}" name="Income_Points" dataDxfId="2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2972BAA-7A00-4F62-98E0-226461357750}" name="credit" displayName="credit" ref="B13:C17" totalsRowShown="0" headerRowDxfId="11" dataDxfId="78" headerRowBorderDxfId="79" tableBorderDxfId="77" totalsRowBorderDxfId="76">
  <autoFilter ref="B13:C17" xr:uid="{F2972BAA-7A00-4F62-98E0-226461357750}"/>
  <tableColumns count="2">
    <tableColumn id="1" xr3:uid="{7E4E41A9-608A-4DF1-9B2A-D0D51915137E}" name="Credit_Min" dataDxfId="25"/>
    <tableColumn id="2" xr3:uid="{7FC91397-7F2C-4CFF-A811-2C47419113CB}" name="Credit_Points" dataDxfId="24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0183E49-37D4-4782-972D-201C5D3F5D7D}" name="dti" displayName="dti" ref="J6:K9" totalsRowShown="0" headerRowDxfId="10" headerRowBorderDxfId="75" tableBorderDxfId="74" totalsRowBorderDxfId="73">
  <autoFilter ref="J6:K9" xr:uid="{50183E49-37D4-4782-972D-201C5D3F5D7D}"/>
  <tableColumns count="2">
    <tableColumn id="1" xr3:uid="{169EF2B5-C9B4-47BD-961E-B56DB086923E}" name="DTI_Min" dataDxfId="23"/>
    <tableColumn id="2" xr3:uid="{4570467E-3272-48F4-B47C-50E2188A69DF}" name="DTI_Points" dataDxfId="22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2959502-424F-43EF-AE40-3C2828C3ED06}" name="employment" displayName="employment" ref="N6:O9" totalsRowShown="0" headerRowDxfId="9" dataDxfId="71" headerRowBorderDxfId="72" tableBorderDxfId="70" totalsRowBorderDxfId="69">
  <autoFilter ref="N6:O9" xr:uid="{52959502-424F-43EF-AE40-3C2828C3ED06}"/>
  <tableColumns count="2">
    <tableColumn id="1" xr3:uid="{DCA697E4-B71B-4AC6-8FF7-D49798E75F7B}" name="Emp_Min" dataDxfId="21"/>
    <tableColumn id="2" xr3:uid="{D592F4BB-96BE-44FF-BA14-EEE7C29697B9}" name="Points" dataDxfId="20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AFE0AA5-ACA9-4942-BD43-AF2C04B23A0F}" name="risk" displayName="risk" ref="R6:S9" totalsRowShown="0" headerRowDxfId="8" dataDxfId="67" headerRowBorderDxfId="68" tableBorderDxfId="66" totalsRowBorderDxfId="65">
  <autoFilter ref="R6:S9" xr:uid="{8AFE0AA5-ACA9-4942-BD43-AF2C04B23A0F}"/>
  <tableColumns count="2">
    <tableColumn id="1" xr3:uid="{4D086F94-EBF3-4C62-BE70-3997C6D9A4BB}" name="Score_Min" dataDxfId="19"/>
    <tableColumn id="2" xr3:uid="{A278A100-9A22-4B0C-AC18-CD0868956E12}" name="Risk_Level" dataDxfId="18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E648CBC-9119-410B-81B1-3901A7453849}" name="weights" displayName="weights" ref="J13:K19" totalsRowShown="0" headerRowDxfId="7" dataDxfId="63" headerRowBorderDxfId="64" tableBorderDxfId="62" totalsRowBorderDxfId="61">
  <autoFilter ref="J13:K19" xr:uid="{AE648CBC-9119-410B-81B1-3901A7453849}"/>
  <tableColumns count="2">
    <tableColumn id="1" xr3:uid="{D1F5099E-1C5B-4B55-AB56-001D11A0DA3C}" name="Factor" dataDxfId="17"/>
    <tableColumn id="2" xr3:uid="{7A6750A3-3463-4F3B-BFAC-AFA11418DC7F}" name="Weight" dataDxfId="16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365AB98-BDCA-49FC-B848-FC3D03742B01}" name="default" displayName="default" ref="F13:G15" totalsRowShown="0" headerRowDxfId="6" headerRowBorderDxfId="60" tableBorderDxfId="59" totalsRowBorderDxfId="58">
  <autoFilter ref="F13:G15" xr:uid="{7365AB98-BDCA-49FC-B848-FC3D03742B01}"/>
  <tableColumns count="2">
    <tableColumn id="1" xr3:uid="{0B30A088-7879-44BE-B932-D6CD586BC829}" name="PrevDefault" dataDxfId="15"/>
    <tableColumn id="2" xr3:uid="{E4D24564-989E-4312-877E-B15F99A0F143}" name="Default_Points" dataDxfId="14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7A3F24E-4BD6-4352-BAF3-66B795511713}" name="applicants" displayName="applicants" ref="B3:W310" totalsRowShown="0" headerRowDxfId="5" dataDxfId="56" headerRowBorderDxfId="57" tableBorderDxfId="55" totalsRowBorderDxfId="54">
  <autoFilter ref="B3:W310" xr:uid="{07A3F24E-4BD6-4352-BAF3-66B79551171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</autoFilter>
  <tableColumns count="22">
    <tableColumn id="1" xr3:uid="{0E62EC1D-E805-41DC-9F9D-39CA0EDD05A0}" name="Applicant_ID" dataDxfId="53"/>
    <tableColumn id="2" xr3:uid="{E73BA5F2-3FF7-4078-94C1-E6F715E61608}" name="Age" dataDxfId="52">
      <calculatedColumnFormula>RANDBETWEEN(22,60)</calculatedColumnFormula>
    </tableColumn>
    <tableColumn id="3" xr3:uid="{D2206648-EA35-4A61-AC6B-43887D79B3D7}" name="Income" dataDxfId="51">
      <calculatedColumnFormula>RANDBETWEEN(30000, 150000)</calculatedColumnFormula>
    </tableColumn>
    <tableColumn id="4" xr3:uid="{33F29983-4B9F-454D-AAB1-EF942C2BC918}" name="Loan_Amount" dataDxfId="50">
      <calculatedColumnFormula>RANDBETWEEN(5000, 40000)</calculatedColumnFormula>
    </tableColumn>
    <tableColumn id="5" xr3:uid="{60C20974-9417-4675-887E-488C8F1076FA}" name="Loan_Term" dataDxfId="49">
      <calculatedColumnFormula>CHOOSE(RANDBETWEEN(1,5),12,24,36,48,60)</calculatedColumnFormula>
    </tableColumn>
    <tableColumn id="6" xr3:uid="{263E4596-B9C3-40CE-8269-EBC9A1886437}" name="Employment_Years" dataDxfId="48">
      <calculatedColumnFormula>RANDBETWEEN(0,10)</calculatedColumnFormula>
    </tableColumn>
    <tableColumn id="7" xr3:uid="{8895B7E4-9CDD-4957-85F2-337A77283D88}" name="Credit_Score" dataDxfId="47">
      <calculatedColumnFormula>RANDBETWEEN(550,850)</calculatedColumnFormula>
    </tableColumn>
    <tableColumn id="8" xr3:uid="{C86071F2-1177-4E9F-AE7C-CE6B0131B54C}" name="Debt_to_Income" dataDxfId="46" dataCellStyle="Percent">
      <calculatedColumnFormula>ROUND(RAND()*(0.5-0.1)+0.1,2)</calculatedColumnFormula>
    </tableColumn>
    <tableColumn id="9" xr3:uid="{631FEFEF-2C69-45E0-98B4-248FF496DE74}" name="Previous_Default" dataDxfId="45">
      <calculatedColumnFormula>IF(RAND()&lt;0.1,"Yes","No")</calculatedColumnFormula>
    </tableColumn>
    <tableColumn id="10" xr3:uid="{4066B7DD-C5BE-4451-8B56-B7B6FC9EA20A}" name="Age_Points" dataDxfId="44">
      <calculatedColumnFormula>_xlfn.XLOOKUP(C4,age[Age_Min], age[Age_Points],,-1)</calculatedColumnFormula>
    </tableColumn>
    <tableColumn id="11" xr3:uid="{DCE87FDA-9ED1-4B76-AB53-9C7D9E06B2C4}" name="Income_Points" dataDxfId="43">
      <calculatedColumnFormula>_xlfn.XLOOKUP(D4, income[Income_Min], income[Income_Points],,-1)</calculatedColumnFormula>
    </tableColumn>
    <tableColumn id="12" xr3:uid="{B3258218-E7F3-499F-B0D6-B54AD9EB652D}" name="Credit_Points" dataDxfId="42">
      <calculatedColumnFormula>_xlfn.XLOOKUP(H4,credit[Credit_Min], credit[Credit_Points],,-1)</calculatedColumnFormula>
    </tableColumn>
    <tableColumn id="13" xr3:uid="{6F548F04-A524-4E7A-B8AC-9076C4AA81A5}" name="DTI_Points" dataDxfId="41">
      <calculatedColumnFormula>_xlfn.XLOOKUP(I4, dti[DTI_Min],dti[DTI_Points],,-1)</calculatedColumnFormula>
    </tableColumn>
    <tableColumn id="14" xr3:uid="{1632CD06-1571-40F7-B8C0-74CC7A56A467}" name="Employment_Points" dataDxfId="40">
      <calculatedColumnFormula>_xlfn.XLOOKUP(G4, employment[Emp_Min], employment[Points],,-1)</calculatedColumnFormula>
    </tableColumn>
    <tableColumn id="15" xr3:uid="{D83DDD98-0A9D-4FBC-832D-3792E762C9FD}" name="Default_Points" dataDxfId="39">
      <calculatedColumnFormula>_xlfn.XLOOKUP(J4, default[PrevDefault],default[Default_Points],,-1)</calculatedColumnFormula>
    </tableColumn>
    <tableColumn id="16" xr3:uid="{6B7F753A-295F-4421-98B1-9C08E93F76F2}" name="Weighed Total" dataDxfId="38">
      <calculatedColumnFormula>(K4*CONFIG!$K$14)+(L4*CONFIG!$K$15)+(M4*CONFIG!$K$16)+(N4*CONFIG!$K$17)+(O4*CONFIG!$K$18)+(P4*CONFIG!$K$19)</calculatedColumnFormula>
    </tableColumn>
    <tableColumn id="17" xr3:uid="{D355B59D-7022-47CB-B507-318BC6043271}" name="Risk Level" dataDxfId="37">
      <calculatedColumnFormula>_xlfn.XLOOKUP(Q4,risk[Score_Min],risk[Risk_Level],,-1)</calculatedColumnFormula>
    </tableColumn>
    <tableColumn id="18" xr3:uid="{714E3EB9-514E-4A0D-9054-6577923511AF}" name="Decision" dataDxfId="36">
      <calculatedColumnFormula>IF(R4="High","Rejected",
   IF(R4="Low","Approved",
   IF(H4&gt;=700,"Approved",
   IF(RAND()&lt;0.3,"Approved","Rejected"))))</calculatedColumnFormula>
    </tableColumn>
    <tableColumn id="19" xr3:uid="{31BDFC83-841D-4B6D-AFEB-3087B6BB047A}" name="Approved/Rejected" dataDxfId="35">
      <calculatedColumnFormula>IF(applicants[[#This Row],[Decision]]="Approved",1,0)</calculatedColumnFormula>
    </tableColumn>
    <tableColumn id="20" xr3:uid="{C3FE0037-C776-4120-8566-75FDF63F5C81}" name="Credit_Band" dataDxfId="34">
      <calculatedColumnFormula array="1">_xlfn.XLOOKUP(H4,{0,600,680,700,740,800},
             {"&lt;600","600–679","680–699","700–739","740–799","800+"},,-1)</calculatedColumnFormula>
    </tableColumn>
    <tableColumn id="21" xr3:uid="{28A5530E-25D2-4B04-8723-88888BFD0379}" name="DTI_Band" dataDxfId="33">
      <calculatedColumnFormula array="1">_xlfn.XLOOKUP(I4,{0,0.25,0.4},
             {"&lt;25%","25–40%","40%+"},,-1)</calculatedColumnFormula>
    </tableColumn>
    <tableColumn id="22" xr3:uid="{2881AA43-0EA9-49ED-A781-C0407FF656A8}" name="Income_Band" dataDxfId="32">
      <calculatedColumnFormula array="1">_xlfn.XLOOKUP(D4,{0,40000,80000,120000},
             {"&lt;40k","40–79k","80–119k","120k+"},,-1)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ctrlProp" Target="../ctrlProps/ctrlProp2.xml"/><Relationship Id="rId5" Type="http://schemas.openxmlformats.org/officeDocument/2006/relationships/pivotTable" Target="../pivotTables/pivotTable5.xml"/><Relationship Id="rId10" Type="http://schemas.openxmlformats.org/officeDocument/2006/relationships/ctrlProp" Target="../ctrlProps/ctrlProp1.xml"/><Relationship Id="rId4" Type="http://schemas.openxmlformats.org/officeDocument/2006/relationships/pivotTable" Target="../pivotTables/pivotTable4.xml"/><Relationship Id="rId9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E4836-BFD2-4906-8777-8003E2D45C69}">
  <dimension ref="A1:KZ90"/>
  <sheetViews>
    <sheetView showGridLines="0" tabSelected="1" topLeftCell="B1" zoomScale="70" zoomScaleNormal="70" workbookViewId="0">
      <selection activeCell="B1" sqref="B1"/>
    </sheetView>
  </sheetViews>
  <sheetFormatPr defaultColWidth="0" defaultRowHeight="14.5" zeroHeight="1" x14ac:dyDescent="0.35"/>
  <cols>
    <col min="1" max="1" width="6" customWidth="1"/>
    <col min="2" max="2" width="19.6328125" style="16" customWidth="1"/>
    <col min="3" max="3" width="20.90625" customWidth="1"/>
    <col min="4" max="4" width="6" customWidth="1"/>
    <col min="5" max="5" width="19.6328125" style="16" customWidth="1"/>
    <col min="6" max="6" width="20.90625" customWidth="1"/>
    <col min="7" max="7" width="6" customWidth="1"/>
    <col min="8" max="8" width="19.6328125" style="16" customWidth="1"/>
    <col min="9" max="9" width="20.90625" customWidth="1"/>
    <col min="10" max="10" width="7" customWidth="1"/>
    <col min="11" max="11" width="19.6328125" style="16" customWidth="1"/>
    <col min="12" max="12" width="20.90625" customWidth="1"/>
    <col min="13" max="13" width="12.54296875" bestFit="1" customWidth="1"/>
    <col min="14" max="14" width="17" customWidth="1"/>
    <col min="15" max="15" width="4.1796875" bestFit="1" customWidth="1"/>
    <col min="16" max="16" width="7.6328125" bestFit="1" customWidth="1"/>
    <col min="17" max="17" width="10.36328125" bestFit="1" customWidth="1"/>
    <col min="18" max="18" width="13.54296875" customWidth="1"/>
    <col min="19" max="19" width="26.6328125" customWidth="1"/>
    <col min="20" max="20" width="3.453125" style="19" customWidth="1"/>
    <col min="21" max="21" width="10.90625" customWidth="1"/>
    <col min="22" max="22" width="15" customWidth="1"/>
    <col min="23" max="23" width="40.453125" customWidth="1"/>
    <col min="24" max="24" width="48.36328125" customWidth="1"/>
    <col min="25" max="28" width="10.90625" hidden="1"/>
    <col min="29" max="29" width="13.7265625" hidden="1"/>
    <col min="30" max="69" width="10.90625" hidden="1"/>
    <col min="70" max="103" width="2.81640625" hidden="1"/>
    <col min="104" max="311" width="3.81640625" hidden="1"/>
    <col min="312" max="312" width="10.36328125" hidden="1"/>
    <col min="313" max="16384" width="8.7265625" hidden="1"/>
  </cols>
  <sheetData>
    <row r="1" spans="1:31" s="21" customFormat="1" ht="23.5" x14ac:dyDescent="0.45">
      <c r="A1" s="26"/>
      <c r="B1" s="27"/>
      <c r="C1" s="28"/>
      <c r="D1" s="28"/>
      <c r="E1" s="29"/>
      <c r="F1" s="23"/>
      <c r="G1" s="23"/>
      <c r="H1" s="29"/>
      <c r="I1" s="23"/>
      <c r="J1" s="23"/>
      <c r="K1" s="29"/>
      <c r="L1" s="23"/>
      <c r="M1" s="23"/>
      <c r="N1" s="23"/>
      <c r="O1" s="23"/>
      <c r="P1" s="23"/>
      <c r="Q1" s="23"/>
      <c r="R1" s="23"/>
      <c r="S1" s="23"/>
      <c r="T1" s="24"/>
      <c r="U1" s="24"/>
    </row>
    <row r="2" spans="1:31" s="21" customFormat="1" ht="34" customHeight="1" x14ac:dyDescent="0.3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</row>
    <row r="3" spans="1:31" s="21" customFormat="1" ht="46" customHeight="1" x14ac:dyDescent="0.3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AD3" s="21" t="s">
        <v>75</v>
      </c>
      <c r="AE3" s="21">
        <f>COUNTA(applicants[Applicant_ID])</f>
        <v>307</v>
      </c>
    </row>
    <row r="4" spans="1:31" s="21" customFormat="1" x14ac:dyDescent="0.3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AD4" s="21" t="s">
        <v>76</v>
      </c>
      <c r="AE4" s="30">
        <f ca="1">AVERAGE(applicants[Approved/Rejected])</f>
        <v>0.78827361563517917</v>
      </c>
    </row>
    <row r="5" spans="1:31" s="21" customFormat="1" ht="77" customHeight="1" x14ac:dyDescent="0.3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AD5" s="21" t="s">
        <v>77</v>
      </c>
      <c r="AE5" s="31">
        <f ca="1">AVERAGEIFS(applicants[Credit_Score],applicants[Decision],"Approved")</f>
        <v>720.30578512396698</v>
      </c>
    </row>
    <row r="6" spans="1:31" s="21" customFormat="1" ht="17.5" customHeight="1" x14ac:dyDescent="0.35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4"/>
      <c r="P6" s="24"/>
      <c r="Q6" s="24"/>
      <c r="R6" s="24"/>
      <c r="S6" s="24"/>
      <c r="T6" s="24"/>
      <c r="U6" s="24"/>
      <c r="AD6" s="21" t="s">
        <v>78</v>
      </c>
      <c r="AE6" s="32">
        <f ca="1">COUNTIF(applicants[Previous_Default], "Yes")/COUNTA(applicants[Previous_Default])</f>
        <v>9.4462540716612378E-2</v>
      </c>
    </row>
    <row r="7" spans="1:31" s="21" customFormat="1" ht="20" customHeight="1" x14ac:dyDescent="0.35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4"/>
      <c r="P7" s="24"/>
      <c r="Q7" s="24"/>
      <c r="R7" s="24"/>
      <c r="S7" s="24"/>
      <c r="T7" s="24"/>
      <c r="U7" s="24"/>
    </row>
    <row r="8" spans="1:31" s="21" customFormat="1" ht="26" customHeight="1" x14ac:dyDescent="0.35">
      <c r="A8" s="25"/>
      <c r="B8" s="25"/>
      <c r="C8" s="25"/>
      <c r="D8" s="24"/>
      <c r="E8" s="25"/>
      <c r="F8" s="24"/>
      <c r="G8" s="24"/>
      <c r="H8" s="25"/>
      <c r="I8" s="24"/>
      <c r="J8" s="24"/>
      <c r="K8" s="25"/>
      <c r="L8" s="25"/>
      <c r="M8" s="25"/>
      <c r="N8" s="25"/>
      <c r="O8" s="24"/>
      <c r="P8" s="24"/>
      <c r="Q8" s="24"/>
      <c r="R8" s="24"/>
      <c r="S8" s="24"/>
      <c r="T8" s="24"/>
      <c r="U8" s="24"/>
      <c r="AC8" s="21" t="s">
        <v>79</v>
      </c>
    </row>
    <row r="9" spans="1:31" s="21" customFormat="1" ht="32.5" customHeight="1" x14ac:dyDescent="0.35">
      <c r="A9" s="25"/>
      <c r="B9" s="25"/>
      <c r="C9" s="25"/>
      <c r="D9" s="24"/>
      <c r="E9" s="25"/>
      <c r="F9" s="24"/>
      <c r="G9" s="24"/>
      <c r="H9" s="25"/>
      <c r="I9" s="24"/>
      <c r="J9" s="24"/>
      <c r="K9" s="25"/>
      <c r="L9" s="25"/>
      <c r="M9" s="25"/>
      <c r="N9" s="25"/>
      <c r="O9" s="24"/>
      <c r="P9" s="24"/>
      <c r="Q9" s="24"/>
      <c r="R9" s="24"/>
      <c r="S9" s="24"/>
      <c r="T9" s="24"/>
      <c r="U9" s="24"/>
      <c r="AC9" s="21" t="s">
        <v>80</v>
      </c>
      <c r="AD9" s="21">
        <v>2</v>
      </c>
    </row>
    <row r="10" spans="1:31" s="21" customFormat="1" ht="22" customHeight="1" x14ac:dyDescent="0.35">
      <c r="A10" s="25"/>
      <c r="B10" s="25"/>
      <c r="C10" s="25"/>
      <c r="D10" s="25"/>
      <c r="E10" s="25"/>
      <c r="F10" s="24"/>
      <c r="G10" s="24"/>
      <c r="H10" s="25"/>
      <c r="I10" s="24"/>
      <c r="J10" s="25"/>
      <c r="K10" s="25"/>
      <c r="L10" s="25"/>
      <c r="M10" s="25"/>
      <c r="N10" s="25"/>
      <c r="O10" s="24"/>
      <c r="P10" s="24"/>
      <c r="Q10" s="24"/>
      <c r="R10" s="24"/>
      <c r="S10" s="24"/>
      <c r="T10" s="24"/>
      <c r="U10" s="24"/>
      <c r="AC10" s="21" t="s">
        <v>81</v>
      </c>
      <c r="AD10" s="21">
        <v>2</v>
      </c>
    </row>
    <row r="11" spans="1:31" s="21" customFormat="1" ht="34" customHeight="1" x14ac:dyDescent="0.35">
      <c r="A11" s="24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4"/>
      <c r="P11" s="24"/>
      <c r="Q11" s="24"/>
      <c r="R11" s="24"/>
      <c r="S11" s="24"/>
      <c r="T11" s="24"/>
      <c r="U11" s="24"/>
    </row>
    <row r="12" spans="1:31" s="21" customFormat="1" ht="23.5" x14ac:dyDescent="0.45">
      <c r="A12" s="26" t="s">
        <v>73</v>
      </c>
      <c r="B12" s="27"/>
      <c r="C12" s="23"/>
      <c r="D12" s="23"/>
      <c r="E12" s="29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4"/>
      <c r="U12" s="24"/>
    </row>
    <row r="13" spans="1:31" s="21" customFormat="1" x14ac:dyDescent="0.35">
      <c r="A13" s="24"/>
      <c r="B13" s="25"/>
      <c r="C13" s="24"/>
      <c r="D13" s="24"/>
      <c r="E13" s="25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</row>
    <row r="14" spans="1:31" s="21" customFormat="1" x14ac:dyDescent="0.35">
      <c r="A14" s="24"/>
      <c r="B14" s="25"/>
      <c r="C14" s="24"/>
      <c r="D14" s="24"/>
      <c r="E14" s="25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</row>
    <row r="15" spans="1:31" s="21" customFormat="1" x14ac:dyDescent="0.35">
      <c r="A15" s="24"/>
      <c r="B15" s="25"/>
      <c r="C15" s="24"/>
      <c r="D15" s="24"/>
      <c r="E15" s="25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</row>
    <row r="16" spans="1:31" s="21" customFormat="1" x14ac:dyDescent="0.35">
      <c r="A16" s="24"/>
      <c r="B16" s="25"/>
      <c r="C16" s="24"/>
      <c r="D16" s="24"/>
      <c r="E16" s="25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</row>
    <row r="17" spans="1:21" s="21" customFormat="1" x14ac:dyDescent="0.35">
      <c r="A17" s="24"/>
      <c r="B17" s="25"/>
      <c r="C17" s="24"/>
      <c r="D17" s="24"/>
      <c r="E17" s="25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</row>
    <row r="18" spans="1:21" s="21" customFormat="1" x14ac:dyDescent="0.35">
      <c r="A18" s="24"/>
      <c r="B18" s="25"/>
      <c r="C18" s="24"/>
      <c r="D18" s="24"/>
      <c r="E18" s="25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</row>
    <row r="19" spans="1:21" s="21" customFormat="1" x14ac:dyDescent="0.35">
      <c r="A19" s="24"/>
      <c r="B19" s="25"/>
      <c r="C19" s="24"/>
      <c r="D19" s="24"/>
      <c r="E19" s="25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</row>
    <row r="20" spans="1:21" s="21" customFormat="1" x14ac:dyDescent="0.35">
      <c r="A20" s="24"/>
      <c r="B20" s="25"/>
      <c r="C20" s="24"/>
      <c r="D20" s="24"/>
      <c r="E20" s="25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</row>
    <row r="21" spans="1:21" s="21" customFormat="1" x14ac:dyDescent="0.35">
      <c r="A21" s="24"/>
      <c r="B21" s="25"/>
      <c r="C21" s="24"/>
      <c r="D21" s="24"/>
      <c r="E21" s="25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</row>
    <row r="22" spans="1:21" s="21" customFormat="1" x14ac:dyDescent="0.35">
      <c r="A22" s="24"/>
      <c r="B22" s="25"/>
      <c r="C22" s="24"/>
      <c r="D22" s="24"/>
      <c r="E22" s="25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</row>
    <row r="23" spans="1:21" s="21" customFormat="1" x14ac:dyDescent="0.35">
      <c r="A23" s="24"/>
      <c r="B23" s="25"/>
      <c r="C23" s="24"/>
      <c r="D23" s="24"/>
      <c r="E23" s="25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</row>
    <row r="24" spans="1:21" s="21" customFormat="1" x14ac:dyDescent="0.35">
      <c r="A24" s="24"/>
      <c r="B24" s="25"/>
      <c r="C24" s="24"/>
      <c r="D24" s="24"/>
      <c r="E24" s="25"/>
      <c r="F24" s="24"/>
      <c r="G24" s="24"/>
      <c r="H24" s="25"/>
      <c r="I24" s="24"/>
      <c r="J24" s="24"/>
      <c r="K24" s="25"/>
      <c r="L24" s="24"/>
      <c r="M24" s="24"/>
      <c r="N24" s="24"/>
      <c r="O24" s="24"/>
      <c r="P24" s="24"/>
      <c r="Q24" s="24"/>
      <c r="R24" s="24"/>
      <c r="S24" s="24"/>
      <c r="T24" s="24"/>
      <c r="U24" s="24"/>
    </row>
    <row r="25" spans="1:21" s="21" customFormat="1" x14ac:dyDescent="0.35">
      <c r="A25" s="24"/>
      <c r="B25" s="25"/>
      <c r="C25" s="24"/>
      <c r="D25" s="24"/>
      <c r="E25" s="25"/>
      <c r="F25" s="24"/>
      <c r="G25" s="24"/>
      <c r="H25" s="25"/>
      <c r="I25" s="24"/>
      <c r="J25" s="24"/>
      <c r="K25" s="25"/>
      <c r="L25" s="24"/>
      <c r="M25" s="24"/>
      <c r="N25" s="24"/>
      <c r="O25" s="24"/>
      <c r="P25" s="24"/>
      <c r="Q25" s="24"/>
      <c r="R25" s="24"/>
      <c r="S25" s="24"/>
      <c r="T25" s="24"/>
      <c r="U25" s="24"/>
    </row>
    <row r="26" spans="1:21" s="21" customFormat="1" x14ac:dyDescent="0.35">
      <c r="A26" s="24"/>
      <c r="B26" s="25"/>
      <c r="C26" s="24"/>
      <c r="D26" s="24"/>
      <c r="E26" s="25"/>
      <c r="F26" s="24"/>
      <c r="G26" s="24"/>
      <c r="H26" s="25"/>
      <c r="I26" s="24"/>
      <c r="J26" s="24"/>
      <c r="K26" s="25"/>
      <c r="L26" s="24"/>
      <c r="M26" s="24"/>
      <c r="N26" s="24"/>
      <c r="O26" s="24"/>
      <c r="P26" s="24"/>
      <c r="Q26" s="24"/>
      <c r="R26" s="24"/>
      <c r="S26" s="24"/>
      <c r="T26" s="24"/>
      <c r="U26" s="24"/>
    </row>
    <row r="27" spans="1:21" s="21" customFormat="1" x14ac:dyDescent="0.35">
      <c r="A27" s="24"/>
      <c r="B27" s="25"/>
      <c r="C27" s="24"/>
      <c r="D27" s="24"/>
      <c r="E27" s="25"/>
      <c r="F27" s="24"/>
      <c r="G27" s="24"/>
      <c r="H27" s="25"/>
      <c r="I27" s="24"/>
      <c r="J27" s="24"/>
      <c r="K27" s="25"/>
      <c r="L27" s="24"/>
      <c r="M27" s="24"/>
      <c r="N27" s="24"/>
      <c r="O27" s="24"/>
      <c r="P27" s="24"/>
      <c r="Q27" s="24"/>
      <c r="R27" s="24"/>
      <c r="S27" s="24"/>
      <c r="T27" s="24"/>
      <c r="U27" s="24"/>
    </row>
    <row r="28" spans="1:21" s="21" customFormat="1" x14ac:dyDescent="0.35">
      <c r="A28" s="24"/>
      <c r="B28" s="25"/>
      <c r="C28" s="24"/>
      <c r="D28" s="24"/>
      <c r="E28" s="25"/>
      <c r="F28" s="24"/>
      <c r="G28" s="24"/>
      <c r="H28" s="25"/>
      <c r="I28" s="24"/>
      <c r="J28" s="24"/>
      <c r="K28" s="25"/>
      <c r="L28" s="24"/>
      <c r="M28" s="24"/>
      <c r="N28" s="24"/>
      <c r="O28" s="24"/>
      <c r="P28" s="24"/>
      <c r="Q28" s="24"/>
      <c r="R28" s="24"/>
      <c r="S28" s="24"/>
      <c r="T28" s="24"/>
      <c r="U28" s="24"/>
    </row>
    <row r="29" spans="1:21" s="21" customFormat="1" x14ac:dyDescent="0.35">
      <c r="A29" s="24"/>
      <c r="B29" s="25"/>
      <c r="C29" s="24"/>
      <c r="D29" s="24"/>
      <c r="E29" s="25"/>
      <c r="F29" s="24"/>
      <c r="G29" s="24"/>
      <c r="H29" s="25"/>
      <c r="I29" s="24"/>
      <c r="J29" s="24"/>
      <c r="K29" s="25"/>
      <c r="L29" s="24"/>
      <c r="M29" s="24"/>
      <c r="N29" s="24"/>
      <c r="O29" s="24"/>
      <c r="P29" s="24"/>
      <c r="Q29" s="24"/>
      <c r="R29" s="24"/>
      <c r="S29" s="24"/>
      <c r="T29" s="24"/>
      <c r="U29" s="24"/>
    </row>
    <row r="30" spans="1:21" s="21" customFormat="1" x14ac:dyDescent="0.35">
      <c r="A30" s="24"/>
      <c r="B30" s="25"/>
      <c r="C30" s="24"/>
      <c r="D30" s="24"/>
      <c r="E30" s="25"/>
      <c r="F30" s="24"/>
      <c r="G30" s="24"/>
      <c r="H30" s="25"/>
      <c r="I30" s="24"/>
      <c r="J30" s="24"/>
      <c r="K30" s="25"/>
      <c r="L30" s="24"/>
      <c r="M30" s="24"/>
      <c r="N30" s="24"/>
      <c r="O30" s="24"/>
      <c r="P30" s="24"/>
      <c r="Q30" s="24"/>
      <c r="R30" s="24"/>
      <c r="S30" s="24"/>
      <c r="T30" s="24"/>
      <c r="U30" s="24"/>
    </row>
    <row r="31" spans="1:21" s="21" customFormat="1" x14ac:dyDescent="0.35">
      <c r="A31" s="24"/>
      <c r="B31" s="25"/>
      <c r="C31" s="24"/>
      <c r="D31" s="24"/>
      <c r="E31" s="25"/>
      <c r="F31" s="24"/>
      <c r="G31" s="24"/>
      <c r="H31" s="25"/>
      <c r="I31" s="24"/>
      <c r="J31" s="24"/>
      <c r="K31" s="25"/>
      <c r="L31" s="24"/>
      <c r="M31" s="24"/>
      <c r="N31" s="24"/>
      <c r="O31" s="24"/>
      <c r="P31" s="24"/>
      <c r="Q31" s="24"/>
      <c r="R31" s="24"/>
      <c r="S31" s="24"/>
      <c r="T31" s="24"/>
      <c r="U31" s="24"/>
    </row>
    <row r="32" spans="1:21" s="21" customFormat="1" x14ac:dyDescent="0.35">
      <c r="A32" s="24"/>
      <c r="B32" s="25"/>
      <c r="C32" s="24"/>
      <c r="D32" s="24"/>
      <c r="E32" s="25"/>
      <c r="F32" s="24"/>
      <c r="G32" s="24"/>
      <c r="H32" s="25"/>
      <c r="I32" s="24"/>
      <c r="J32" s="24"/>
      <c r="K32" s="25"/>
      <c r="L32" s="24"/>
      <c r="M32" s="24"/>
      <c r="N32" s="24"/>
      <c r="O32" s="24"/>
      <c r="P32" s="24"/>
      <c r="Q32" s="24"/>
      <c r="R32" s="24"/>
      <c r="S32" s="24"/>
      <c r="T32" s="24"/>
      <c r="U32" s="24"/>
    </row>
    <row r="33" spans="1:21" s="21" customFormat="1" x14ac:dyDescent="0.35">
      <c r="A33" s="24"/>
      <c r="B33" s="25"/>
      <c r="C33" s="24"/>
      <c r="D33" s="24"/>
      <c r="E33" s="25"/>
      <c r="F33" s="24"/>
      <c r="G33" s="24"/>
      <c r="H33" s="25"/>
      <c r="I33" s="24"/>
      <c r="J33" s="24"/>
      <c r="K33" s="25"/>
      <c r="L33" s="24"/>
      <c r="M33" s="24"/>
      <c r="N33" s="24"/>
      <c r="O33" s="24"/>
      <c r="P33" s="24"/>
      <c r="Q33" s="24"/>
      <c r="R33" s="24"/>
      <c r="S33" s="24"/>
      <c r="T33" s="24"/>
      <c r="U33" s="24"/>
    </row>
    <row r="34" spans="1:21" s="21" customFormat="1" x14ac:dyDescent="0.35">
      <c r="A34" s="24"/>
      <c r="B34" s="25"/>
      <c r="C34" s="24"/>
      <c r="D34" s="24"/>
      <c r="E34" s="25"/>
      <c r="F34" s="24"/>
      <c r="G34" s="24"/>
      <c r="H34" s="25"/>
      <c r="I34" s="24"/>
      <c r="J34" s="24"/>
      <c r="K34" s="25"/>
      <c r="L34" s="24"/>
      <c r="M34" s="24"/>
      <c r="N34" s="24"/>
      <c r="O34" s="24"/>
      <c r="P34" s="24"/>
      <c r="Q34" s="24"/>
      <c r="R34" s="24"/>
      <c r="S34" s="24"/>
      <c r="T34" s="24"/>
      <c r="U34" s="24"/>
    </row>
    <row r="35" spans="1:21" s="21" customFormat="1" x14ac:dyDescent="0.35">
      <c r="A35" s="24"/>
      <c r="B35" s="25"/>
      <c r="C35" s="24"/>
      <c r="D35" s="24"/>
      <c r="E35" s="25"/>
      <c r="F35" s="24"/>
      <c r="G35" s="24"/>
      <c r="H35" s="25"/>
      <c r="I35" s="24"/>
      <c r="J35" s="24"/>
      <c r="K35" s="25"/>
      <c r="L35" s="24"/>
      <c r="M35" s="24"/>
      <c r="N35" s="24"/>
      <c r="O35" s="24"/>
      <c r="P35" s="24"/>
      <c r="Q35" s="24"/>
      <c r="R35" s="24"/>
      <c r="S35" s="24"/>
      <c r="T35" s="24"/>
      <c r="U35" s="24"/>
    </row>
    <row r="36" spans="1:21" s="21" customFormat="1" x14ac:dyDescent="0.35">
      <c r="A36" s="24"/>
      <c r="B36" s="25"/>
      <c r="C36" s="24"/>
      <c r="D36" s="24"/>
      <c r="E36" s="25"/>
      <c r="F36" s="24"/>
      <c r="G36" s="24"/>
      <c r="H36" s="25"/>
      <c r="I36" s="24"/>
      <c r="J36" s="24"/>
      <c r="K36" s="25"/>
      <c r="L36" s="24"/>
      <c r="M36" s="24"/>
      <c r="N36" s="24"/>
      <c r="O36" s="24"/>
      <c r="P36" s="24"/>
      <c r="Q36" s="24"/>
      <c r="R36" s="24"/>
      <c r="S36" s="24"/>
      <c r="T36" s="24"/>
      <c r="U36" s="24"/>
    </row>
    <row r="37" spans="1:21" s="21" customFormat="1" x14ac:dyDescent="0.35">
      <c r="A37" s="23" t="s">
        <v>74</v>
      </c>
      <c r="B37" s="29"/>
      <c r="C37" s="23"/>
      <c r="D37" s="23"/>
      <c r="E37" s="29"/>
      <c r="F37" s="23"/>
      <c r="G37" s="23"/>
      <c r="H37" s="29"/>
      <c r="I37" s="23"/>
      <c r="J37" s="23"/>
      <c r="K37" s="29"/>
      <c r="L37" s="23"/>
      <c r="M37" s="23"/>
      <c r="N37" s="23"/>
      <c r="O37" s="23"/>
      <c r="P37" s="23"/>
      <c r="Q37" s="23"/>
      <c r="R37" s="23"/>
      <c r="S37" s="23"/>
      <c r="T37" s="24"/>
      <c r="U37" s="24"/>
    </row>
    <row r="38" spans="1:21" s="21" customFormat="1" x14ac:dyDescent="0.35">
      <c r="A38" s="24"/>
      <c r="B38" s="25"/>
      <c r="C38" s="24"/>
      <c r="D38" s="24"/>
      <c r="E38" s="25"/>
      <c r="F38" s="24"/>
      <c r="G38" s="24"/>
      <c r="H38" s="25"/>
      <c r="I38" s="24"/>
      <c r="J38" s="24"/>
      <c r="K38" s="25"/>
      <c r="L38" s="24"/>
      <c r="M38" s="24"/>
      <c r="N38" s="24"/>
      <c r="O38" s="24"/>
      <c r="P38" s="24"/>
      <c r="Q38" s="24"/>
      <c r="R38" s="24"/>
      <c r="S38" s="24"/>
      <c r="T38" s="24"/>
      <c r="U38" s="24"/>
    </row>
    <row r="39" spans="1:21" s="21" customFormat="1" x14ac:dyDescent="0.35">
      <c r="A39" s="24"/>
      <c r="B39" s="25"/>
      <c r="C39" s="24"/>
      <c r="D39" s="24"/>
      <c r="E39" s="25"/>
      <c r="F39" s="24"/>
      <c r="G39" s="24"/>
      <c r="H39" s="25"/>
      <c r="I39" s="24"/>
      <c r="J39" s="24"/>
      <c r="K39" s="25"/>
      <c r="L39" s="24"/>
      <c r="M39" s="24"/>
      <c r="N39" s="24"/>
      <c r="O39" s="24"/>
      <c r="P39" s="24"/>
      <c r="Q39" s="24"/>
      <c r="R39" s="24"/>
      <c r="S39" s="24"/>
      <c r="T39" s="24"/>
      <c r="U39" s="24"/>
    </row>
    <row r="40" spans="1:21" s="21" customFormat="1" x14ac:dyDescent="0.35">
      <c r="B40" s="22"/>
      <c r="E40" s="22"/>
      <c r="H40" s="22"/>
      <c r="K40" s="22"/>
    </row>
    <row r="41" spans="1:21" s="21" customFormat="1" x14ac:dyDescent="0.35">
      <c r="B41" s="22"/>
      <c r="E41" s="22"/>
      <c r="H41" s="22"/>
      <c r="K41" s="22"/>
    </row>
    <row r="42" spans="1:21" s="21" customFormat="1" x14ac:dyDescent="0.35">
      <c r="B42" s="22"/>
      <c r="E42" s="22"/>
      <c r="H42" s="22"/>
      <c r="K42" s="22"/>
    </row>
    <row r="43" spans="1:21" s="21" customFormat="1" x14ac:dyDescent="0.35">
      <c r="B43" s="22"/>
      <c r="E43" s="22"/>
      <c r="H43" s="22"/>
      <c r="K43" s="22"/>
    </row>
    <row r="44" spans="1:21" s="21" customFormat="1" x14ac:dyDescent="0.35">
      <c r="B44" s="22"/>
      <c r="E44" s="22"/>
      <c r="H44" s="22"/>
      <c r="K44" s="22"/>
    </row>
    <row r="45" spans="1:21" s="21" customFormat="1" x14ac:dyDescent="0.35">
      <c r="B45" s="22"/>
      <c r="E45" s="22"/>
      <c r="H45" s="22"/>
      <c r="K45" s="22"/>
    </row>
    <row r="46" spans="1:21" s="21" customFormat="1" x14ac:dyDescent="0.35">
      <c r="B46" s="22"/>
      <c r="E46" s="22"/>
      <c r="H46" s="22"/>
      <c r="K46" s="22"/>
    </row>
    <row r="47" spans="1:21" s="21" customFormat="1" x14ac:dyDescent="0.35">
      <c r="B47" s="22"/>
      <c r="E47" s="22"/>
      <c r="H47" s="22"/>
      <c r="K47" s="22"/>
    </row>
    <row r="48" spans="1:21" s="21" customFormat="1" x14ac:dyDescent="0.35">
      <c r="B48" s="22"/>
      <c r="E48" s="22"/>
      <c r="H48" s="22"/>
      <c r="K48" s="22"/>
    </row>
    <row r="49" spans="1:19" s="21" customFormat="1" x14ac:dyDescent="0.35">
      <c r="B49" s="22"/>
      <c r="E49" s="22"/>
      <c r="H49" s="22"/>
      <c r="K49" s="22"/>
    </row>
    <row r="50" spans="1:19" s="21" customFormat="1" x14ac:dyDescent="0.35">
      <c r="B50" s="22"/>
      <c r="E50" s="22"/>
      <c r="H50" s="22"/>
      <c r="K50" s="22"/>
    </row>
    <row r="51" spans="1:19" s="21" customFormat="1" hidden="1" x14ac:dyDescent="0.35">
      <c r="B51" s="22"/>
      <c r="E51" s="22"/>
      <c r="H51" s="22"/>
      <c r="K51" s="22"/>
    </row>
    <row r="52" spans="1:19" s="21" customFormat="1" hidden="1" x14ac:dyDescent="0.35">
      <c r="B52" s="22"/>
      <c r="E52" s="22"/>
      <c r="H52" s="22"/>
      <c r="K52" s="22"/>
    </row>
    <row r="53" spans="1:19" s="21" customFormat="1" hidden="1" x14ac:dyDescent="0.35">
      <c r="B53" s="22"/>
      <c r="E53" s="22"/>
      <c r="H53" s="22"/>
      <c r="K53" s="22"/>
    </row>
    <row r="54" spans="1:19" s="21" customFormat="1" hidden="1" x14ac:dyDescent="0.35">
      <c r="B54" s="22"/>
      <c r="E54" s="22"/>
      <c r="H54" s="22"/>
      <c r="K54" s="22"/>
    </row>
    <row r="55" spans="1:19" s="21" customFormat="1" hidden="1" x14ac:dyDescent="0.35">
      <c r="B55" s="22"/>
      <c r="E55" s="22"/>
      <c r="H55" s="22"/>
      <c r="K55" s="22"/>
    </row>
    <row r="56" spans="1:19" s="21" customFormat="1" hidden="1" x14ac:dyDescent="0.35">
      <c r="B56" s="22"/>
      <c r="E56" s="22"/>
      <c r="H56" s="22"/>
      <c r="K56" s="22"/>
    </row>
    <row r="57" spans="1:19" s="21" customFormat="1" hidden="1" x14ac:dyDescent="0.35">
      <c r="B57" s="22"/>
      <c r="E57" s="22"/>
      <c r="H57" s="22"/>
      <c r="K57" s="22"/>
    </row>
    <row r="58" spans="1:19" s="21" customFormat="1" hidden="1" x14ac:dyDescent="0.35">
      <c r="B58" s="22"/>
      <c r="E58" s="22"/>
      <c r="H58" s="22"/>
      <c r="K58" s="22"/>
    </row>
    <row r="59" spans="1:19" s="21" customFormat="1" hidden="1" x14ac:dyDescent="0.35">
      <c r="B59" s="22"/>
      <c r="E59" s="22"/>
      <c r="H59" s="22"/>
      <c r="K59" s="22"/>
    </row>
    <row r="60" spans="1:19" s="21" customFormat="1" hidden="1" x14ac:dyDescent="0.35">
      <c r="B60" s="22"/>
      <c r="E60" s="22"/>
      <c r="H60" s="22"/>
      <c r="K60" s="22"/>
    </row>
    <row r="61" spans="1:19" s="21" customFormat="1" hidden="1" x14ac:dyDescent="0.35">
      <c r="B61" s="22"/>
      <c r="E61" s="22"/>
      <c r="H61" s="22"/>
      <c r="K61" s="22"/>
    </row>
    <row r="62" spans="1:19" s="21" customFormat="1" hidden="1" x14ac:dyDescent="0.35">
      <c r="B62" s="22"/>
      <c r="E62" s="22"/>
      <c r="H62" s="22"/>
      <c r="K62" s="22"/>
    </row>
    <row r="63" spans="1:19" s="21" customFormat="1" hidden="1" x14ac:dyDescent="0.35">
      <c r="B63" s="22"/>
      <c r="E63" s="22"/>
      <c r="H63" s="22"/>
      <c r="K63" s="22"/>
    </row>
    <row r="64" spans="1:19" s="21" customFormat="1" hidden="1" x14ac:dyDescent="0.35">
      <c r="A64"/>
      <c r="B64" s="16"/>
      <c r="C64"/>
      <c r="D64"/>
      <c r="E64" s="16"/>
      <c r="F64"/>
      <c r="G64"/>
      <c r="H64" s="16"/>
      <c r="I64"/>
      <c r="J64"/>
      <c r="K64" s="16"/>
      <c r="L64"/>
      <c r="M64"/>
      <c r="N64"/>
      <c r="O64"/>
      <c r="P64"/>
      <c r="Q64"/>
      <c r="R64" s="13" t="s">
        <v>48</v>
      </c>
      <c r="S64" s="21" t="s">
        <v>59</v>
      </c>
    </row>
    <row r="65" spans="6:21" hidden="1" x14ac:dyDescent="0.35">
      <c r="R65" s="14" t="s">
        <v>69</v>
      </c>
      <c r="S65">
        <v>7.6923076923076927E-2</v>
      </c>
    </row>
    <row r="66" spans="6:21" hidden="1" x14ac:dyDescent="0.35">
      <c r="R66" s="14" t="s">
        <v>70</v>
      </c>
      <c r="S66">
        <v>0.38554216867469882</v>
      </c>
    </row>
    <row r="67" spans="6:21" hidden="1" x14ac:dyDescent="0.35">
      <c r="M67" s="13" t="s">
        <v>48</v>
      </c>
      <c r="N67" t="s">
        <v>50</v>
      </c>
      <c r="R67" s="14" t="s">
        <v>71</v>
      </c>
      <c r="S67">
        <v>0.36046511627906974</v>
      </c>
    </row>
    <row r="68" spans="6:21" hidden="1" x14ac:dyDescent="0.35">
      <c r="M68" s="14" t="s">
        <v>24</v>
      </c>
      <c r="N68">
        <v>31</v>
      </c>
      <c r="R68" s="14" t="s">
        <v>72</v>
      </c>
      <c r="S68">
        <v>0.40404040404040403</v>
      </c>
    </row>
    <row r="69" spans="6:21" hidden="1" x14ac:dyDescent="0.35">
      <c r="M69" s="14" t="s">
        <v>26</v>
      </c>
      <c r="N69">
        <v>40</v>
      </c>
      <c r="R69" s="14" t="s">
        <v>49</v>
      </c>
      <c r="S69">
        <v>0.34527687296416937</v>
      </c>
    </row>
    <row r="70" spans="6:21" hidden="1" x14ac:dyDescent="0.35">
      <c r="M70" s="14" t="s">
        <v>25</v>
      </c>
      <c r="N70">
        <v>236</v>
      </c>
    </row>
    <row r="71" spans="6:21" ht="26" hidden="1" x14ac:dyDescent="0.6">
      <c r="M71" s="14" t="s">
        <v>49</v>
      </c>
      <c r="N71">
        <v>307</v>
      </c>
      <c r="U71" s="18"/>
    </row>
    <row r="73" spans="6:21" hidden="1" x14ac:dyDescent="0.35">
      <c r="M73" s="13" t="s">
        <v>48</v>
      </c>
      <c r="N73" t="s">
        <v>59</v>
      </c>
    </row>
    <row r="74" spans="6:21" hidden="1" x14ac:dyDescent="0.35">
      <c r="M74" s="14" t="s">
        <v>60</v>
      </c>
      <c r="N74">
        <v>0.18461538461538463</v>
      </c>
    </row>
    <row r="75" spans="6:21" hidden="1" x14ac:dyDescent="0.35">
      <c r="M75" s="14" t="s">
        <v>61</v>
      </c>
      <c r="N75">
        <v>0.375</v>
      </c>
    </row>
    <row r="76" spans="6:21" hidden="1" x14ac:dyDescent="0.35">
      <c r="F76" s="13" t="s">
        <v>48</v>
      </c>
      <c r="G76" t="s">
        <v>54</v>
      </c>
      <c r="M76" s="14" t="s">
        <v>62</v>
      </c>
      <c r="N76">
        <v>0.38461538461538464</v>
      </c>
    </row>
    <row r="77" spans="6:21" hidden="1" x14ac:dyDescent="0.35">
      <c r="F77" s="14" t="s">
        <v>24</v>
      </c>
      <c r="G77" s="20">
        <v>601.09677419354841</v>
      </c>
      <c r="M77" s="14" t="s">
        <v>63</v>
      </c>
      <c r="N77">
        <v>0.27027027027027029</v>
      </c>
    </row>
    <row r="78" spans="6:21" hidden="1" x14ac:dyDescent="0.35">
      <c r="F78" s="14" t="s">
        <v>26</v>
      </c>
      <c r="G78" s="20">
        <v>775.4</v>
      </c>
      <c r="M78" s="14" t="s">
        <v>64</v>
      </c>
      <c r="N78">
        <v>0.42592592592592593</v>
      </c>
    </row>
    <row r="79" spans="6:21" hidden="1" x14ac:dyDescent="0.35">
      <c r="F79" s="14" t="s">
        <v>25</v>
      </c>
      <c r="G79" s="20">
        <v>701.96186440677968</v>
      </c>
      <c r="M79" s="14" t="s">
        <v>65</v>
      </c>
      <c r="N79">
        <v>0.45283018867924529</v>
      </c>
    </row>
    <row r="80" spans="6:21" hidden="1" x14ac:dyDescent="0.35">
      <c r="F80" s="14" t="s">
        <v>49</v>
      </c>
      <c r="G80">
        <v>701.34527687296418</v>
      </c>
      <c r="M80" s="14" t="s">
        <v>49</v>
      </c>
      <c r="N80">
        <v>0.34527687296416937</v>
      </c>
    </row>
    <row r="83" spans="6:14" hidden="1" x14ac:dyDescent="0.35">
      <c r="F83" s="13" t="s">
        <v>48</v>
      </c>
      <c r="G83" t="s">
        <v>50</v>
      </c>
      <c r="I83" s="13" t="s">
        <v>48</v>
      </c>
      <c r="J83" t="s">
        <v>51</v>
      </c>
      <c r="M83" s="13" t="s">
        <v>48</v>
      </c>
      <c r="N83" t="s">
        <v>59</v>
      </c>
    </row>
    <row r="84" spans="6:14" hidden="1" x14ac:dyDescent="0.35">
      <c r="F84" s="14" t="s">
        <v>53</v>
      </c>
      <c r="G84">
        <v>122</v>
      </c>
      <c r="I84" s="14" t="s">
        <v>24</v>
      </c>
      <c r="J84" s="15">
        <v>0</v>
      </c>
      <c r="M84" s="14" t="s">
        <v>66</v>
      </c>
      <c r="N84">
        <v>0.51818181818181819</v>
      </c>
    </row>
    <row r="85" spans="6:14" hidden="1" x14ac:dyDescent="0.35">
      <c r="F85" s="17" t="s">
        <v>26</v>
      </c>
      <c r="G85">
        <v>40</v>
      </c>
      <c r="I85" s="14" t="s">
        <v>26</v>
      </c>
      <c r="J85" s="15">
        <v>1</v>
      </c>
      <c r="M85" s="14" t="s">
        <v>67</v>
      </c>
      <c r="N85">
        <v>0.22131147540983606</v>
      </c>
    </row>
    <row r="86" spans="6:14" hidden="1" x14ac:dyDescent="0.35">
      <c r="F86" s="17" t="s">
        <v>25</v>
      </c>
      <c r="G86">
        <v>82</v>
      </c>
      <c r="I86" s="14" t="s">
        <v>25</v>
      </c>
      <c r="J86" s="15">
        <v>0.34745762711864409</v>
      </c>
      <c r="M86" s="14" t="s">
        <v>68</v>
      </c>
      <c r="N86">
        <v>0.29333333333333333</v>
      </c>
    </row>
    <row r="87" spans="6:14" hidden="1" x14ac:dyDescent="0.35">
      <c r="F87" s="14" t="s">
        <v>52</v>
      </c>
      <c r="G87">
        <v>185</v>
      </c>
      <c r="I87" s="14" t="s">
        <v>49</v>
      </c>
      <c r="J87" s="15">
        <v>0.3973941368078176</v>
      </c>
      <c r="M87" s="14" t="s">
        <v>49</v>
      </c>
      <c r="N87">
        <v>0.34527687296416937</v>
      </c>
    </row>
    <row r="88" spans="6:14" hidden="1" x14ac:dyDescent="0.35">
      <c r="F88" s="17" t="s">
        <v>24</v>
      </c>
      <c r="G88">
        <v>31</v>
      </c>
    </row>
    <row r="89" spans="6:14" hidden="1" x14ac:dyDescent="0.35">
      <c r="F89" s="17" t="s">
        <v>25</v>
      </c>
      <c r="G89">
        <v>154</v>
      </c>
    </row>
    <row r="90" spans="6:14" hidden="1" x14ac:dyDescent="0.35">
      <c r="F90" s="14" t="s">
        <v>49</v>
      </c>
      <c r="G90">
        <v>307</v>
      </c>
    </row>
  </sheetData>
  <pageMargins left="0.7" right="0.7" top="0.75" bottom="0.75" header="0.3" footer="0.3"/>
  <drawing r:id="rId8"/>
  <legacyDrawing r:id="rId9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10" name="Spinner 5">
              <controlPr defaultSize="0" autoPict="0">
                <anchor moveWithCells="1" sizeWithCells="1">
                  <from>
                    <xdr:col>2</xdr:col>
                    <xdr:colOff>285750</xdr:colOff>
                    <xdr:row>12</xdr:row>
                    <xdr:rowOff>133350</xdr:rowOff>
                  </from>
                  <to>
                    <xdr:col>3</xdr:col>
                    <xdr:colOff>25400</xdr:colOff>
                    <xdr:row>21</xdr:row>
                    <xdr:rowOff>82550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11" name="Spinner 6">
              <controlPr defaultSize="0" autoPict="0">
                <anchor moveWithCells="1" sizeWithCells="1">
                  <from>
                    <xdr:col>11</xdr:col>
                    <xdr:colOff>88900</xdr:colOff>
                    <xdr:row>12</xdr:row>
                    <xdr:rowOff>107950</xdr:rowOff>
                  </from>
                  <to>
                    <xdr:col>11</xdr:col>
                    <xdr:colOff>1295400</xdr:colOff>
                    <xdr:row>21</xdr:row>
                    <xdr:rowOff>63500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DB904-391B-492C-91E4-B5697055DFE3}">
  <dimension ref="A1:T28"/>
  <sheetViews>
    <sheetView showGridLines="0" zoomScale="103" zoomScaleNormal="110" workbookViewId="0"/>
  </sheetViews>
  <sheetFormatPr defaultRowHeight="14.5" x14ac:dyDescent="0.35"/>
  <cols>
    <col min="1" max="1" width="5.453125" customWidth="1"/>
    <col min="2" max="3" width="19.6328125" customWidth="1"/>
    <col min="4" max="5" width="5.453125" customWidth="1"/>
    <col min="6" max="7" width="19.6328125" customWidth="1"/>
    <col min="8" max="9" width="5.453125" customWidth="1"/>
    <col min="10" max="11" width="19.6328125" customWidth="1"/>
    <col min="12" max="13" width="5.453125" customWidth="1"/>
    <col min="14" max="15" width="19.6328125" customWidth="1"/>
    <col min="16" max="17" width="5.453125" customWidth="1"/>
    <col min="18" max="19" width="19.6328125" customWidth="1"/>
  </cols>
  <sheetData>
    <row r="1" spans="1:20" ht="36" customHeight="1" thickBot="1" x14ac:dyDescent="0.5">
      <c r="A1" s="53" t="s">
        <v>0</v>
      </c>
      <c r="B1" s="54"/>
      <c r="C1" s="54"/>
      <c r="D1" s="54"/>
      <c r="E1" s="54"/>
      <c r="F1" s="54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</row>
    <row r="2" spans="1:20" ht="26.5" customHeight="1" thickTop="1" thickBot="1" x14ac:dyDescent="0.4"/>
    <row r="3" spans="1:20" ht="27" customHeight="1" x14ac:dyDescent="0.35">
      <c r="A3" s="34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6"/>
    </row>
    <row r="4" spans="1:20" ht="9.5" customHeight="1" thickBot="1" x14ac:dyDescent="0.4">
      <c r="A4" s="37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8"/>
    </row>
    <row r="5" spans="1:20" ht="29" customHeight="1" thickBot="1" x14ac:dyDescent="0.4">
      <c r="A5" s="37"/>
      <c r="B5" s="42" t="s">
        <v>1</v>
      </c>
      <c r="C5" s="43"/>
      <c r="D5" s="33"/>
      <c r="E5" s="33"/>
      <c r="F5" s="44" t="s">
        <v>4</v>
      </c>
      <c r="G5" s="45"/>
      <c r="H5" s="33"/>
      <c r="I5" s="33"/>
      <c r="J5" s="44" t="s">
        <v>10</v>
      </c>
      <c r="K5" s="45"/>
      <c r="L5" s="33"/>
      <c r="M5" s="33"/>
      <c r="N5" s="44" t="s">
        <v>13</v>
      </c>
      <c r="O5" s="45"/>
      <c r="P5" s="33"/>
      <c r="Q5" s="33"/>
      <c r="R5" s="44" t="s">
        <v>21</v>
      </c>
      <c r="S5" s="45"/>
      <c r="T5" s="38"/>
    </row>
    <row r="6" spans="1:20" ht="29" customHeight="1" x14ac:dyDescent="0.35">
      <c r="A6" s="37"/>
      <c r="B6" s="46" t="s">
        <v>2</v>
      </c>
      <c r="C6" s="47" t="s">
        <v>3</v>
      </c>
      <c r="D6" s="33"/>
      <c r="E6" s="33"/>
      <c r="F6" s="46" t="s">
        <v>5</v>
      </c>
      <c r="G6" s="47" t="s">
        <v>6</v>
      </c>
      <c r="H6" s="33"/>
      <c r="I6" s="33"/>
      <c r="J6" s="46" t="s">
        <v>11</v>
      </c>
      <c r="K6" s="47" t="s">
        <v>12</v>
      </c>
      <c r="L6" s="33"/>
      <c r="M6" s="33"/>
      <c r="N6" s="46" t="s">
        <v>14</v>
      </c>
      <c r="O6" s="47" t="s">
        <v>15</v>
      </c>
      <c r="P6" s="33"/>
      <c r="Q6" s="33"/>
      <c r="R6" s="46" t="s">
        <v>22</v>
      </c>
      <c r="S6" s="47" t="s">
        <v>23</v>
      </c>
      <c r="T6" s="38"/>
    </row>
    <row r="7" spans="1:20" ht="29" customHeight="1" x14ac:dyDescent="0.4">
      <c r="A7" s="37"/>
      <c r="B7" s="3">
        <v>0</v>
      </c>
      <c r="C7" s="4">
        <v>2</v>
      </c>
      <c r="D7" s="33"/>
      <c r="E7" s="33"/>
      <c r="F7" s="7">
        <v>0</v>
      </c>
      <c r="G7" s="4">
        <v>2</v>
      </c>
      <c r="H7" s="33"/>
      <c r="I7" s="33"/>
      <c r="J7" s="3">
        <v>0</v>
      </c>
      <c r="K7" s="4">
        <v>6</v>
      </c>
      <c r="L7" s="33"/>
      <c r="M7" s="33"/>
      <c r="N7" s="3">
        <v>0</v>
      </c>
      <c r="O7" s="4">
        <v>1</v>
      </c>
      <c r="P7" s="33"/>
      <c r="Q7" s="33"/>
      <c r="R7" s="3">
        <v>0</v>
      </c>
      <c r="S7" s="4" t="s">
        <v>24</v>
      </c>
      <c r="T7" s="38"/>
    </row>
    <row r="8" spans="1:20" ht="29" customHeight="1" x14ac:dyDescent="0.4">
      <c r="A8" s="37"/>
      <c r="B8" s="3">
        <v>26</v>
      </c>
      <c r="C8" s="4">
        <v>5</v>
      </c>
      <c r="D8" s="33"/>
      <c r="E8" s="33"/>
      <c r="F8" s="7">
        <v>40000</v>
      </c>
      <c r="G8" s="4">
        <v>5</v>
      </c>
      <c r="H8" s="33"/>
      <c r="I8" s="33"/>
      <c r="J8" s="3">
        <v>0.25</v>
      </c>
      <c r="K8" s="4">
        <v>3</v>
      </c>
      <c r="L8" s="33"/>
      <c r="M8" s="33"/>
      <c r="N8" s="3">
        <v>2</v>
      </c>
      <c r="O8" s="4">
        <v>3</v>
      </c>
      <c r="P8" s="33"/>
      <c r="Q8" s="33"/>
      <c r="R8" s="3">
        <v>20</v>
      </c>
      <c r="S8" s="4" t="s">
        <v>25</v>
      </c>
      <c r="T8" s="38"/>
    </row>
    <row r="9" spans="1:20" ht="29" customHeight="1" x14ac:dyDescent="0.4">
      <c r="A9" s="37"/>
      <c r="B9" s="5">
        <v>41</v>
      </c>
      <c r="C9" s="6">
        <v>4</v>
      </c>
      <c r="D9" s="33"/>
      <c r="E9" s="33"/>
      <c r="F9" s="8">
        <v>80000</v>
      </c>
      <c r="G9" s="6">
        <v>6</v>
      </c>
      <c r="H9" s="33"/>
      <c r="I9" s="33"/>
      <c r="J9" s="5">
        <v>0.4</v>
      </c>
      <c r="K9" s="6">
        <v>1</v>
      </c>
      <c r="L9" s="33"/>
      <c r="M9" s="33"/>
      <c r="N9" s="5">
        <v>6</v>
      </c>
      <c r="O9" s="6">
        <v>5</v>
      </c>
      <c r="P9" s="33"/>
      <c r="Q9" s="33"/>
      <c r="R9" s="5">
        <v>30</v>
      </c>
      <c r="S9" s="6" t="s">
        <v>26</v>
      </c>
      <c r="T9" s="38"/>
    </row>
    <row r="10" spans="1:20" x14ac:dyDescent="0.35">
      <c r="A10" s="37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8"/>
    </row>
    <row r="11" spans="1:20" ht="15" thickBot="1" x14ac:dyDescent="0.4">
      <c r="A11" s="37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8"/>
    </row>
    <row r="12" spans="1:20" ht="29" customHeight="1" x14ac:dyDescent="0.35">
      <c r="A12" s="37"/>
      <c r="B12" s="44" t="s">
        <v>7</v>
      </c>
      <c r="C12" s="45"/>
      <c r="D12" s="33"/>
      <c r="E12" s="33"/>
      <c r="F12" s="44" t="s">
        <v>16</v>
      </c>
      <c r="G12" s="45"/>
      <c r="H12" s="33"/>
      <c r="I12" s="33"/>
      <c r="J12" s="44" t="s">
        <v>27</v>
      </c>
      <c r="K12" s="45"/>
      <c r="L12" s="33"/>
      <c r="M12" s="33"/>
      <c r="N12" s="33"/>
      <c r="O12" s="33"/>
      <c r="P12" s="33"/>
      <c r="Q12" s="33"/>
      <c r="R12" s="33"/>
      <c r="S12" s="33"/>
      <c r="T12" s="38"/>
    </row>
    <row r="13" spans="1:20" ht="29" customHeight="1" x14ac:dyDescent="0.35">
      <c r="A13" s="37"/>
      <c r="B13" s="46" t="s">
        <v>8</v>
      </c>
      <c r="C13" s="47" t="s">
        <v>9</v>
      </c>
      <c r="D13" s="33"/>
      <c r="E13" s="33"/>
      <c r="F13" s="48" t="s">
        <v>17</v>
      </c>
      <c r="G13" s="49" t="s">
        <v>18</v>
      </c>
      <c r="H13" s="33"/>
      <c r="I13" s="33"/>
      <c r="J13" s="46" t="s">
        <v>28</v>
      </c>
      <c r="K13" s="47" t="s">
        <v>29</v>
      </c>
      <c r="L13" s="33"/>
      <c r="M13" s="33"/>
      <c r="N13" s="33"/>
      <c r="O13" s="33"/>
      <c r="P13" s="33"/>
      <c r="Q13" s="33"/>
      <c r="R13" s="33"/>
      <c r="S13" s="33"/>
      <c r="T13" s="38"/>
    </row>
    <row r="14" spans="1:20" ht="29" customHeight="1" x14ac:dyDescent="0.4">
      <c r="A14" s="37"/>
      <c r="B14" s="3">
        <v>0</v>
      </c>
      <c r="C14" s="4">
        <v>1</v>
      </c>
      <c r="D14" s="33"/>
      <c r="E14" s="33"/>
      <c r="F14" s="3" t="s">
        <v>19</v>
      </c>
      <c r="G14" s="4">
        <v>0</v>
      </c>
      <c r="H14" s="33"/>
      <c r="I14" s="33"/>
      <c r="J14" s="3" t="s">
        <v>30</v>
      </c>
      <c r="K14" s="4">
        <v>1</v>
      </c>
      <c r="L14" s="33"/>
      <c r="M14" s="33"/>
      <c r="N14" s="33"/>
      <c r="O14" s="33"/>
      <c r="P14" s="33"/>
      <c r="Q14" s="33"/>
      <c r="R14" s="33"/>
      <c r="S14" s="33"/>
      <c r="T14" s="38"/>
    </row>
    <row r="15" spans="1:20" ht="29" customHeight="1" x14ac:dyDescent="0.4">
      <c r="A15" s="37"/>
      <c r="B15" s="3">
        <v>600</v>
      </c>
      <c r="C15" s="4">
        <v>3</v>
      </c>
      <c r="D15" s="33"/>
      <c r="E15" s="33"/>
      <c r="F15" s="5" t="s">
        <v>20</v>
      </c>
      <c r="G15" s="6">
        <v>5</v>
      </c>
      <c r="H15" s="33"/>
      <c r="I15" s="33"/>
      <c r="J15" s="3" t="s">
        <v>31</v>
      </c>
      <c r="K15" s="4">
        <v>1</v>
      </c>
      <c r="L15" s="33"/>
      <c r="M15" s="33"/>
      <c r="N15" s="33"/>
      <c r="O15" s="33"/>
      <c r="P15" s="33"/>
      <c r="Q15" s="33"/>
      <c r="R15" s="33"/>
      <c r="S15" s="33"/>
      <c r="T15" s="38"/>
    </row>
    <row r="16" spans="1:20" ht="29" customHeight="1" x14ac:dyDescent="0.4">
      <c r="A16" s="37"/>
      <c r="B16" s="3">
        <v>700</v>
      </c>
      <c r="C16" s="4">
        <v>5</v>
      </c>
      <c r="D16" s="33"/>
      <c r="E16" s="33"/>
      <c r="F16" s="33"/>
      <c r="G16" s="33"/>
      <c r="H16" s="33"/>
      <c r="I16" s="33"/>
      <c r="J16" s="3" t="s">
        <v>32</v>
      </c>
      <c r="K16" s="4">
        <f>DASHBOARD!AD9</f>
        <v>2</v>
      </c>
      <c r="L16" s="33"/>
      <c r="M16" s="33"/>
      <c r="N16" s="33"/>
      <c r="O16" s="33"/>
      <c r="P16" s="33"/>
      <c r="Q16" s="33"/>
      <c r="R16" s="33"/>
      <c r="S16" s="33"/>
      <c r="T16" s="38"/>
    </row>
    <row r="17" spans="1:20" ht="29" customHeight="1" x14ac:dyDescent="0.4">
      <c r="A17" s="37"/>
      <c r="B17" s="5">
        <v>750</v>
      </c>
      <c r="C17" s="6">
        <v>6</v>
      </c>
      <c r="D17" s="33"/>
      <c r="E17" s="33"/>
      <c r="F17" s="33"/>
      <c r="G17" s="33"/>
      <c r="H17" s="33"/>
      <c r="I17" s="33"/>
      <c r="J17" s="3" t="s">
        <v>33</v>
      </c>
      <c r="K17" s="4">
        <f>DASHBOARD!AD10</f>
        <v>2</v>
      </c>
      <c r="L17" s="33"/>
      <c r="M17" s="33"/>
      <c r="N17" s="33"/>
      <c r="O17" s="33"/>
      <c r="P17" s="33"/>
      <c r="Q17" s="33"/>
      <c r="R17" s="33"/>
      <c r="S17" s="33"/>
      <c r="T17" s="38"/>
    </row>
    <row r="18" spans="1:20" ht="29" customHeight="1" x14ac:dyDescent="0.4">
      <c r="A18" s="37"/>
      <c r="B18" s="33"/>
      <c r="C18" s="33"/>
      <c r="D18" s="33"/>
      <c r="E18" s="33"/>
      <c r="F18" s="33"/>
      <c r="G18" s="33"/>
      <c r="H18" s="33"/>
      <c r="I18" s="33"/>
      <c r="J18" s="3" t="s">
        <v>34</v>
      </c>
      <c r="K18" s="4">
        <v>1</v>
      </c>
      <c r="L18" s="33"/>
      <c r="M18" s="33"/>
      <c r="N18" s="33"/>
      <c r="O18" s="33"/>
      <c r="P18" s="33"/>
      <c r="Q18" s="33"/>
      <c r="R18" s="33"/>
      <c r="S18" s="33"/>
      <c r="T18" s="38"/>
    </row>
    <row r="19" spans="1:20" ht="29" customHeight="1" x14ac:dyDescent="0.4">
      <c r="A19" s="37"/>
      <c r="B19" s="33"/>
      <c r="C19" s="33"/>
      <c r="D19" s="33"/>
      <c r="E19" s="33"/>
      <c r="F19" s="33"/>
      <c r="G19" s="33"/>
      <c r="H19" s="33"/>
      <c r="I19" s="33"/>
      <c r="J19" s="5" t="s">
        <v>35</v>
      </c>
      <c r="K19" s="6">
        <v>1</v>
      </c>
      <c r="L19" s="33"/>
      <c r="M19" s="33"/>
      <c r="N19" s="33"/>
      <c r="O19" s="33"/>
      <c r="P19" s="33"/>
      <c r="Q19" s="33"/>
      <c r="R19" s="33"/>
      <c r="S19" s="33"/>
      <c r="T19" s="38"/>
    </row>
    <row r="20" spans="1:20" x14ac:dyDescent="0.35">
      <c r="A20" s="37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8"/>
    </row>
    <row r="21" spans="1:20" ht="25" customHeight="1" thickBot="1" x14ac:dyDescent="0.4">
      <c r="A21" s="39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1"/>
    </row>
    <row r="22" spans="1:20" ht="25" customHeight="1" x14ac:dyDescent="0.35"/>
    <row r="23" spans="1:20" ht="25" customHeight="1" x14ac:dyDescent="0.35"/>
    <row r="24" spans="1:20" ht="25" customHeight="1" x14ac:dyDescent="0.35"/>
    <row r="25" spans="1:20" ht="25" customHeight="1" x14ac:dyDescent="0.35"/>
    <row r="26" spans="1:20" ht="25" customHeight="1" x14ac:dyDescent="0.35"/>
    <row r="27" spans="1:20" ht="25" customHeight="1" x14ac:dyDescent="0.35"/>
    <row r="28" spans="1:20" ht="25" customHeight="1" x14ac:dyDescent="0.35"/>
  </sheetData>
  <pageMargins left="0.7" right="0.7" top="0.75" bottom="0.75" header="0.3" footer="0.3"/>
  <tableParts count="8">
    <tablePart r:id="rId1"/>
    <tablePart r:id="rId2"/>
    <tablePart r:id="rId3"/>
    <tablePart r:id="rId4"/>
    <tablePart r:id="rId5"/>
    <tablePart r:id="rId6"/>
    <tablePart r:id="rId7"/>
    <tablePart r:id="rId8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5FBFA-A1F7-4509-862F-4521C37BEE55}">
  <dimension ref="A1:W310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defaultRowHeight="14.5" x14ac:dyDescent="0.35"/>
  <cols>
    <col min="2" max="23" width="20.1796875" customWidth="1"/>
  </cols>
  <sheetData>
    <row r="1" spans="1:23" ht="32" customHeight="1" thickBot="1" x14ac:dyDescent="0.5">
      <c r="A1" s="1" t="s">
        <v>36</v>
      </c>
      <c r="B1" s="2"/>
      <c r="C1" s="2"/>
      <c r="D1" s="2"/>
    </row>
    <row r="2" spans="1:23" ht="15" thickTop="1" x14ac:dyDescent="0.35"/>
    <row r="3" spans="1:23" ht="34.5" customHeight="1" x14ac:dyDescent="0.35">
      <c r="B3" s="50" t="s">
        <v>37</v>
      </c>
      <c r="C3" s="51" t="s">
        <v>30</v>
      </c>
      <c r="D3" s="51" t="s">
        <v>31</v>
      </c>
      <c r="E3" s="51" t="s">
        <v>38</v>
      </c>
      <c r="F3" s="51" t="s">
        <v>39</v>
      </c>
      <c r="G3" s="51" t="s">
        <v>40</v>
      </c>
      <c r="H3" s="51" t="s">
        <v>41</v>
      </c>
      <c r="I3" s="51" t="s">
        <v>42</v>
      </c>
      <c r="J3" s="52" t="s">
        <v>43</v>
      </c>
      <c r="K3" s="51" t="s">
        <v>3</v>
      </c>
      <c r="L3" s="51" t="s">
        <v>6</v>
      </c>
      <c r="M3" s="51" t="s">
        <v>9</v>
      </c>
      <c r="N3" s="51" t="s">
        <v>12</v>
      </c>
      <c r="O3" s="51" t="s">
        <v>44</v>
      </c>
      <c r="P3" s="51" t="s">
        <v>18</v>
      </c>
      <c r="Q3" s="51" t="s">
        <v>45</v>
      </c>
      <c r="R3" s="51" t="s">
        <v>46</v>
      </c>
      <c r="S3" s="51" t="s">
        <v>47</v>
      </c>
      <c r="T3" s="51" t="s">
        <v>55</v>
      </c>
      <c r="U3" s="51" t="s">
        <v>56</v>
      </c>
      <c r="V3" s="51" t="s">
        <v>57</v>
      </c>
      <c r="W3" s="51" t="s">
        <v>58</v>
      </c>
    </row>
    <row r="4" spans="1:23" ht="17" x14ac:dyDescent="0.4">
      <c r="B4" s="9">
        <v>1</v>
      </c>
      <c r="C4" s="9">
        <f ca="1">RANDBETWEEN(22,60)</f>
        <v>25</v>
      </c>
      <c r="D4" s="11">
        <f ca="1">RANDBETWEEN(30000, 150000)</f>
        <v>89171</v>
      </c>
      <c r="E4" s="11">
        <f ca="1">RANDBETWEEN(5000, 40000)</f>
        <v>8889</v>
      </c>
      <c r="F4" s="9">
        <f ca="1">CHOOSE(RANDBETWEEN(1,5),12,24,36,48,60)</f>
        <v>36</v>
      </c>
      <c r="G4" s="9">
        <f ca="1">RANDBETWEEN(0,10)</f>
        <v>10</v>
      </c>
      <c r="H4" s="9">
        <f ca="1">RANDBETWEEN(550,850)</f>
        <v>584</v>
      </c>
      <c r="I4" s="12">
        <f ca="1">ROUND(RAND()*(0.5-0.1)+0.1,2)</f>
        <v>0.18</v>
      </c>
      <c r="J4" s="9" t="str">
        <f ca="1">IF(RAND()&lt;0.1,"Yes","No")</f>
        <v>No</v>
      </c>
      <c r="K4" s="9">
        <f ca="1">_xlfn.XLOOKUP(C4,age[Age_Min], age[Age_Points],,-1)</f>
        <v>2</v>
      </c>
      <c r="L4" s="9">
        <f ca="1">_xlfn.XLOOKUP(D4, income[Income_Min], income[Income_Points],,-1)</f>
        <v>6</v>
      </c>
      <c r="M4" s="9">
        <f ca="1">_xlfn.XLOOKUP(H4,credit[Credit_Min], credit[Credit_Points],,-1)</f>
        <v>1</v>
      </c>
      <c r="N4" s="9">
        <f ca="1">_xlfn.XLOOKUP(I4, dti[DTI_Min],dti[DTI_Points],,-1)</f>
        <v>6</v>
      </c>
      <c r="O4" s="9">
        <f ca="1">_xlfn.XLOOKUP(G4, employment[Emp_Min], employment[Points],,-1)</f>
        <v>5</v>
      </c>
      <c r="P4" s="9">
        <f ca="1">_xlfn.XLOOKUP(J4, default[PrevDefault],default[Default_Points],,-1)</f>
        <v>5</v>
      </c>
      <c r="Q4" s="10">
        <f ca="1">(K4*CONFIG!$K$14)+(L4*CONFIG!$K$15)+(M4*CONFIG!$K$16)+(N4*CONFIG!$K$17)+(O4*CONFIG!$K$18)+(P4*CONFIG!$K$19)</f>
        <v>32</v>
      </c>
      <c r="R4" s="10" t="str">
        <f ca="1">_xlfn.XLOOKUP(Q4,risk[Score_Min],risk[Risk_Level],,-1)</f>
        <v>Low</v>
      </c>
      <c r="S4" s="10" t="str">
        <f ca="1">IF(R4="High","Rejected",
   IF(R4="Low","Approved",
   IF(H4&gt;=700,"Approved",
   IF(RAND()&lt;0.3,"Approved","Rejected"))))</f>
        <v>Approved</v>
      </c>
      <c r="T4" s="10">
        <f ca="1">IF(applicants[[#This Row],[Decision]]="Approved",1,0)</f>
        <v>1</v>
      </c>
      <c r="U4" s="10" t="str" cm="1">
        <f t="array" aca="1" ref="U4" ca="1">_xlfn.XLOOKUP(H4,{0,600,680,700,740,800},
             {"&lt;600","600–679","680–699","700–739","740–799","800+"},,-1)</f>
        <v>&lt;600</v>
      </c>
      <c r="V4" s="10" t="str" cm="1">
        <f t="array" aca="1" ref="V4" ca="1">_xlfn.XLOOKUP(I4,{0,0.25,0.4},
             {"&lt;25%","25–40%","40%+"},,-1)</f>
        <v>&lt;25%</v>
      </c>
      <c r="W4" s="10" t="str" cm="1">
        <f t="array" aca="1" ref="W4" ca="1">_xlfn.XLOOKUP(D4,{0,40000,80000,120000},
             {"&lt;40k","40–79k","80–119k","120k+"},,-1)</f>
        <v>80–119k</v>
      </c>
    </row>
    <row r="5" spans="1:23" ht="17" x14ac:dyDescent="0.4">
      <c r="B5" s="9">
        <v>2</v>
      </c>
      <c r="C5" s="9">
        <f t="shared" ref="C5:C68" ca="1" si="0">RANDBETWEEN(22,60)</f>
        <v>56</v>
      </c>
      <c r="D5" s="11">
        <f t="shared" ref="D5:D68" ca="1" si="1">RANDBETWEEN(30000, 150000)</f>
        <v>106050</v>
      </c>
      <c r="E5" s="11">
        <f t="shared" ref="E5:E68" ca="1" si="2">RANDBETWEEN(5000, 40000)</f>
        <v>6255</v>
      </c>
      <c r="F5" s="9">
        <f t="shared" ref="F5:F68" ca="1" si="3">CHOOSE(RANDBETWEEN(1,5),12,24,36,48,60)</f>
        <v>24</v>
      </c>
      <c r="G5" s="9">
        <f t="shared" ref="G5:G68" ca="1" si="4">RANDBETWEEN(0,10)</f>
        <v>5</v>
      </c>
      <c r="H5" s="9">
        <f t="shared" ref="H5:H68" ca="1" si="5">RANDBETWEEN(550,850)</f>
        <v>838</v>
      </c>
      <c r="I5" s="12">
        <f t="shared" ref="I5:I68" ca="1" si="6">ROUND(RAND()*(0.5-0.1)+0.1,2)</f>
        <v>0.18</v>
      </c>
      <c r="J5" s="9" t="str">
        <f t="shared" ref="J5:J68" ca="1" si="7">IF(RAND()&lt;0.1,"Yes","No")</f>
        <v>No</v>
      </c>
      <c r="K5" s="9">
        <f ca="1">_xlfn.XLOOKUP(C5,age[Age_Min], age[Age_Points],,-1)</f>
        <v>4</v>
      </c>
      <c r="L5" s="9">
        <f ca="1">_xlfn.XLOOKUP(D5, income[Income_Min], income[Income_Points],,-1)</f>
        <v>6</v>
      </c>
      <c r="M5" s="9">
        <f ca="1">_xlfn.XLOOKUP(H5,credit[Credit_Min], credit[Credit_Points],,-1)</f>
        <v>6</v>
      </c>
      <c r="N5" s="9">
        <f ca="1">_xlfn.XLOOKUP(I5, dti[DTI_Min],dti[DTI_Points],,-1)</f>
        <v>6</v>
      </c>
      <c r="O5" s="9">
        <f ca="1">_xlfn.XLOOKUP(G5, employment[Emp_Min], employment[Points],,-1)</f>
        <v>3</v>
      </c>
      <c r="P5" s="9">
        <f ca="1">_xlfn.XLOOKUP(J5, default[PrevDefault],default[Default_Points],,-1)</f>
        <v>5</v>
      </c>
      <c r="Q5" s="10">
        <f ca="1">(K5*CONFIG!$K$14)+(L5*CONFIG!$K$15)+(M5*CONFIG!$K$16)+(N5*CONFIG!$K$17)+(O5*CONFIG!$K$18)+(P5*CONFIG!$K$19)</f>
        <v>42</v>
      </c>
      <c r="R5" s="10" t="str">
        <f ca="1">_xlfn.XLOOKUP(Q5,risk[Score_Min],risk[Risk_Level],,-1)</f>
        <v>Low</v>
      </c>
      <c r="S5" s="10" t="str">
        <f t="shared" ref="S5:S68" ca="1" si="8">IF(R5="High","Rejected",
   IF(R5="Low","Approved",
   IF(H5&gt;=700,"Approved",
   IF(RAND()&lt;0.3,"Approved","Rejected"))))</f>
        <v>Approved</v>
      </c>
      <c r="T5" s="10">
        <f ca="1">IF(applicants[[#This Row],[Decision]]="Approved",1,0)</f>
        <v>1</v>
      </c>
      <c r="U5" s="10" t="str" cm="1">
        <f t="array" aca="1" ref="U5" ca="1">_xlfn.XLOOKUP(H5,{0,600,680,700,740,800},
             {"&lt;600","600–679","680–699","700–739","740–799","800+"},,-1)</f>
        <v>800+</v>
      </c>
      <c r="V5" s="10" t="str" cm="1">
        <f t="array" aca="1" ref="V5" ca="1">_xlfn.XLOOKUP(I5,{0,0.25,0.4},
             {"&lt;25%","25–40%","40%+"},,-1)</f>
        <v>&lt;25%</v>
      </c>
      <c r="W5" s="10" t="str" cm="1">
        <f t="array" aca="1" ref="W5" ca="1">_xlfn.XLOOKUP(D5,{0,40000,80000,120000},
             {"&lt;40k","40–79k","80–119k","120k+"},,-1)</f>
        <v>80–119k</v>
      </c>
    </row>
    <row r="6" spans="1:23" ht="17" x14ac:dyDescent="0.4">
      <c r="B6" s="9">
        <v>3</v>
      </c>
      <c r="C6" s="9">
        <f t="shared" ca="1" si="0"/>
        <v>43</v>
      </c>
      <c r="D6" s="11">
        <f t="shared" ca="1" si="1"/>
        <v>89290</v>
      </c>
      <c r="E6" s="11">
        <f t="shared" ca="1" si="2"/>
        <v>29142</v>
      </c>
      <c r="F6" s="9">
        <f t="shared" ca="1" si="3"/>
        <v>12</v>
      </c>
      <c r="G6" s="9">
        <f t="shared" ca="1" si="4"/>
        <v>9</v>
      </c>
      <c r="H6" s="9">
        <f t="shared" ca="1" si="5"/>
        <v>593</v>
      </c>
      <c r="I6" s="12">
        <f t="shared" ca="1" si="6"/>
        <v>0.49</v>
      </c>
      <c r="J6" s="9" t="str">
        <f t="shared" ca="1" si="7"/>
        <v>No</v>
      </c>
      <c r="K6" s="9">
        <f ca="1">_xlfn.XLOOKUP(C6,age[Age_Min], age[Age_Points],,-1)</f>
        <v>4</v>
      </c>
      <c r="L6" s="9">
        <f ca="1">_xlfn.XLOOKUP(D6, income[Income_Min], income[Income_Points],,-1)</f>
        <v>6</v>
      </c>
      <c r="M6" s="9">
        <f ca="1">_xlfn.XLOOKUP(H6,credit[Credit_Min], credit[Credit_Points],,-1)</f>
        <v>1</v>
      </c>
      <c r="N6" s="9">
        <f ca="1">_xlfn.XLOOKUP(I6, dti[DTI_Min],dti[DTI_Points],,-1)</f>
        <v>1</v>
      </c>
      <c r="O6" s="9">
        <f ca="1">_xlfn.XLOOKUP(G6, employment[Emp_Min], employment[Points],,-1)</f>
        <v>5</v>
      </c>
      <c r="P6" s="9">
        <f ca="1">_xlfn.XLOOKUP(J6, default[PrevDefault],default[Default_Points],,-1)</f>
        <v>5</v>
      </c>
      <c r="Q6" s="10">
        <f ca="1">(K6*CONFIG!$K$14)+(L6*CONFIG!$K$15)+(M6*CONFIG!$K$16)+(N6*CONFIG!$K$17)+(O6*CONFIG!$K$18)+(P6*CONFIG!$K$19)</f>
        <v>24</v>
      </c>
      <c r="R6" s="10" t="str">
        <f ca="1">_xlfn.XLOOKUP(Q6,risk[Score_Min],risk[Risk_Level],,-1)</f>
        <v>Medium</v>
      </c>
      <c r="S6" s="10" t="str">
        <f t="shared" ca="1" si="8"/>
        <v>Approved</v>
      </c>
      <c r="T6" s="10">
        <f ca="1">IF(applicants[[#This Row],[Decision]]="Approved",1,0)</f>
        <v>1</v>
      </c>
      <c r="U6" s="10" t="str" cm="1">
        <f t="array" aca="1" ref="U6" ca="1">_xlfn.XLOOKUP(H6,{0,600,680,700,740,800},
             {"&lt;600","600–679","680–699","700–739","740–799","800+"},,-1)</f>
        <v>&lt;600</v>
      </c>
      <c r="V6" s="10" t="str" cm="1">
        <f t="array" aca="1" ref="V6" ca="1">_xlfn.XLOOKUP(I6,{0,0.25,0.4},
             {"&lt;25%","25–40%","40%+"},,-1)</f>
        <v>40%+</v>
      </c>
      <c r="W6" s="10" t="str" cm="1">
        <f t="array" aca="1" ref="W6" ca="1">_xlfn.XLOOKUP(D6,{0,40000,80000,120000},
             {"&lt;40k","40–79k","80–119k","120k+"},,-1)</f>
        <v>80–119k</v>
      </c>
    </row>
    <row r="7" spans="1:23" ht="17" x14ac:dyDescent="0.4">
      <c r="B7" s="9">
        <v>4</v>
      </c>
      <c r="C7" s="9">
        <f t="shared" ca="1" si="0"/>
        <v>42</v>
      </c>
      <c r="D7" s="11">
        <f t="shared" ca="1" si="1"/>
        <v>84736</v>
      </c>
      <c r="E7" s="11">
        <f t="shared" ca="1" si="2"/>
        <v>7804</v>
      </c>
      <c r="F7" s="9">
        <f t="shared" ca="1" si="3"/>
        <v>12</v>
      </c>
      <c r="G7" s="9">
        <f t="shared" ca="1" si="4"/>
        <v>4</v>
      </c>
      <c r="H7" s="9">
        <f t="shared" ca="1" si="5"/>
        <v>696</v>
      </c>
      <c r="I7" s="12">
        <f t="shared" ca="1" si="6"/>
        <v>0.43</v>
      </c>
      <c r="J7" s="9" t="str">
        <f t="shared" ca="1" si="7"/>
        <v>No</v>
      </c>
      <c r="K7" s="9">
        <f ca="1">_xlfn.XLOOKUP(C7,age[Age_Min], age[Age_Points],,-1)</f>
        <v>4</v>
      </c>
      <c r="L7" s="9">
        <f ca="1">_xlfn.XLOOKUP(D7, income[Income_Min], income[Income_Points],,-1)</f>
        <v>6</v>
      </c>
      <c r="M7" s="9">
        <f ca="1">_xlfn.XLOOKUP(H7,credit[Credit_Min], credit[Credit_Points],,-1)</f>
        <v>3</v>
      </c>
      <c r="N7" s="9">
        <f ca="1">_xlfn.XLOOKUP(I7, dti[DTI_Min],dti[DTI_Points],,-1)</f>
        <v>1</v>
      </c>
      <c r="O7" s="9">
        <f ca="1">_xlfn.XLOOKUP(G7, employment[Emp_Min], employment[Points],,-1)</f>
        <v>3</v>
      </c>
      <c r="P7" s="9">
        <f ca="1">_xlfn.XLOOKUP(J7, default[PrevDefault],default[Default_Points],,-1)</f>
        <v>5</v>
      </c>
      <c r="Q7" s="10">
        <f ca="1">(K7*CONFIG!$K$14)+(L7*CONFIG!$K$15)+(M7*CONFIG!$K$16)+(N7*CONFIG!$K$17)+(O7*CONFIG!$K$18)+(P7*CONFIG!$K$19)</f>
        <v>26</v>
      </c>
      <c r="R7" s="10" t="str">
        <f ca="1">_xlfn.XLOOKUP(Q7,risk[Score_Min],risk[Risk_Level],,-1)</f>
        <v>Medium</v>
      </c>
      <c r="S7" s="10" t="str">
        <f t="shared" ca="1" si="8"/>
        <v>Rejected</v>
      </c>
      <c r="T7" s="10">
        <f ca="1">IF(applicants[[#This Row],[Decision]]="Approved",1,0)</f>
        <v>0</v>
      </c>
      <c r="U7" s="10" t="str" cm="1">
        <f t="array" aca="1" ref="U7" ca="1">_xlfn.XLOOKUP(H7,{0,600,680,700,740,800},
             {"&lt;600","600–679","680–699","700–739","740–799","800+"},,-1)</f>
        <v>680–699</v>
      </c>
      <c r="V7" s="10" t="str" cm="1">
        <f t="array" aca="1" ref="V7" ca="1">_xlfn.XLOOKUP(I7,{0,0.25,0.4},
             {"&lt;25%","25–40%","40%+"},,-1)</f>
        <v>40%+</v>
      </c>
      <c r="W7" s="10" t="str" cm="1">
        <f t="array" aca="1" ref="W7" ca="1">_xlfn.XLOOKUP(D7,{0,40000,80000,120000},
             {"&lt;40k","40–79k","80–119k","120k+"},,-1)</f>
        <v>80–119k</v>
      </c>
    </row>
    <row r="8" spans="1:23" ht="17" x14ac:dyDescent="0.4">
      <c r="B8" s="9">
        <v>5</v>
      </c>
      <c r="C8" s="9">
        <f t="shared" ca="1" si="0"/>
        <v>40</v>
      </c>
      <c r="D8" s="11">
        <f t="shared" ca="1" si="1"/>
        <v>45802</v>
      </c>
      <c r="E8" s="11">
        <f t="shared" ca="1" si="2"/>
        <v>22273</v>
      </c>
      <c r="F8" s="9">
        <f t="shared" ca="1" si="3"/>
        <v>48</v>
      </c>
      <c r="G8" s="9">
        <f t="shared" ca="1" si="4"/>
        <v>0</v>
      </c>
      <c r="H8" s="9">
        <f t="shared" ca="1" si="5"/>
        <v>593</v>
      </c>
      <c r="I8" s="12">
        <f t="shared" ca="1" si="6"/>
        <v>0.14000000000000001</v>
      </c>
      <c r="J8" s="9" t="str">
        <f t="shared" ca="1" si="7"/>
        <v>No</v>
      </c>
      <c r="K8" s="9">
        <f ca="1">_xlfn.XLOOKUP(C8,age[Age_Min], age[Age_Points],,-1)</f>
        <v>5</v>
      </c>
      <c r="L8" s="9">
        <f ca="1">_xlfn.XLOOKUP(D8, income[Income_Min], income[Income_Points],,-1)</f>
        <v>5</v>
      </c>
      <c r="M8" s="9">
        <f ca="1">_xlfn.XLOOKUP(H8,credit[Credit_Min], credit[Credit_Points],,-1)</f>
        <v>1</v>
      </c>
      <c r="N8" s="9">
        <f ca="1">_xlfn.XLOOKUP(I8, dti[DTI_Min],dti[DTI_Points],,-1)</f>
        <v>6</v>
      </c>
      <c r="O8" s="9">
        <f ca="1">_xlfn.XLOOKUP(G8, employment[Emp_Min], employment[Points],,-1)</f>
        <v>1</v>
      </c>
      <c r="P8" s="9">
        <f ca="1">_xlfn.XLOOKUP(J8, default[PrevDefault],default[Default_Points],,-1)</f>
        <v>5</v>
      </c>
      <c r="Q8" s="10">
        <f ca="1">(K8*CONFIG!$K$14)+(L8*CONFIG!$K$15)+(M8*CONFIG!$K$16)+(N8*CONFIG!$K$17)+(O8*CONFIG!$K$18)+(P8*CONFIG!$K$19)</f>
        <v>30</v>
      </c>
      <c r="R8" s="10" t="str">
        <f ca="1">_xlfn.XLOOKUP(Q8,risk[Score_Min],risk[Risk_Level],,-1)</f>
        <v>Low</v>
      </c>
      <c r="S8" s="10" t="str">
        <f t="shared" ca="1" si="8"/>
        <v>Approved</v>
      </c>
      <c r="T8" s="10">
        <f ca="1">IF(applicants[[#This Row],[Decision]]="Approved",1,0)</f>
        <v>1</v>
      </c>
      <c r="U8" s="10" t="str" cm="1">
        <f t="array" aca="1" ref="U8" ca="1">_xlfn.XLOOKUP(H8,{0,600,680,700,740,800},
             {"&lt;600","600–679","680–699","700–739","740–799","800+"},,-1)</f>
        <v>&lt;600</v>
      </c>
      <c r="V8" s="10" t="str" cm="1">
        <f t="array" aca="1" ref="V8" ca="1">_xlfn.XLOOKUP(I8,{0,0.25,0.4},
             {"&lt;25%","25–40%","40%+"},,-1)</f>
        <v>&lt;25%</v>
      </c>
      <c r="W8" s="10" t="str" cm="1">
        <f t="array" aca="1" ref="W8" ca="1">_xlfn.XLOOKUP(D8,{0,40000,80000,120000},
             {"&lt;40k","40–79k","80–119k","120k+"},,-1)</f>
        <v>40–79k</v>
      </c>
    </row>
    <row r="9" spans="1:23" ht="17" x14ac:dyDescent="0.4">
      <c r="B9" s="9">
        <v>6</v>
      </c>
      <c r="C9" s="9">
        <f t="shared" ca="1" si="0"/>
        <v>30</v>
      </c>
      <c r="D9" s="11">
        <f t="shared" ca="1" si="1"/>
        <v>123854</v>
      </c>
      <c r="E9" s="11">
        <f t="shared" ca="1" si="2"/>
        <v>14884</v>
      </c>
      <c r="F9" s="9">
        <f t="shared" ca="1" si="3"/>
        <v>24</v>
      </c>
      <c r="G9" s="9">
        <f t="shared" ca="1" si="4"/>
        <v>2</v>
      </c>
      <c r="H9" s="9">
        <f t="shared" ca="1" si="5"/>
        <v>658</v>
      </c>
      <c r="I9" s="12">
        <f t="shared" ca="1" si="6"/>
        <v>0.46</v>
      </c>
      <c r="J9" s="9" t="str">
        <f t="shared" ca="1" si="7"/>
        <v>No</v>
      </c>
      <c r="K9" s="9">
        <f ca="1">_xlfn.XLOOKUP(C9,age[Age_Min], age[Age_Points],,-1)</f>
        <v>5</v>
      </c>
      <c r="L9" s="9">
        <f ca="1">_xlfn.XLOOKUP(D9, income[Income_Min], income[Income_Points],,-1)</f>
        <v>6</v>
      </c>
      <c r="M9" s="9">
        <f ca="1">_xlfn.XLOOKUP(H9,credit[Credit_Min], credit[Credit_Points],,-1)</f>
        <v>3</v>
      </c>
      <c r="N9" s="9">
        <f ca="1">_xlfn.XLOOKUP(I9, dti[DTI_Min],dti[DTI_Points],,-1)</f>
        <v>1</v>
      </c>
      <c r="O9" s="9">
        <f ca="1">_xlfn.XLOOKUP(G9, employment[Emp_Min], employment[Points],,-1)</f>
        <v>3</v>
      </c>
      <c r="P9" s="9">
        <f ca="1">_xlfn.XLOOKUP(J9, default[PrevDefault],default[Default_Points],,-1)</f>
        <v>5</v>
      </c>
      <c r="Q9" s="10">
        <f ca="1">(K9*CONFIG!$K$14)+(L9*CONFIG!$K$15)+(M9*CONFIG!$K$16)+(N9*CONFIG!$K$17)+(O9*CONFIG!$K$18)+(P9*CONFIG!$K$19)</f>
        <v>27</v>
      </c>
      <c r="R9" s="10" t="str">
        <f ca="1">_xlfn.XLOOKUP(Q9,risk[Score_Min],risk[Risk_Level],,-1)</f>
        <v>Medium</v>
      </c>
      <c r="S9" s="10" t="str">
        <f t="shared" ca="1" si="8"/>
        <v>Rejected</v>
      </c>
      <c r="T9" s="10">
        <f ca="1">IF(applicants[[#This Row],[Decision]]="Approved",1,0)</f>
        <v>0</v>
      </c>
      <c r="U9" s="10" t="str" cm="1">
        <f t="array" aca="1" ref="U9" ca="1">_xlfn.XLOOKUP(H9,{0,600,680,700,740,800},
             {"&lt;600","600–679","680–699","700–739","740–799","800+"},,-1)</f>
        <v>600–679</v>
      </c>
      <c r="V9" s="10" t="str" cm="1">
        <f t="array" aca="1" ref="V9" ca="1">_xlfn.XLOOKUP(I9,{0,0.25,0.4},
             {"&lt;25%","25–40%","40%+"},,-1)</f>
        <v>40%+</v>
      </c>
      <c r="W9" s="10" t="str" cm="1">
        <f t="array" aca="1" ref="W9" ca="1">_xlfn.XLOOKUP(D9,{0,40000,80000,120000},
             {"&lt;40k","40–79k","80–119k","120k+"},,-1)</f>
        <v>120k+</v>
      </c>
    </row>
    <row r="10" spans="1:23" ht="17" x14ac:dyDescent="0.4">
      <c r="B10" s="9">
        <v>7</v>
      </c>
      <c r="C10" s="9">
        <f t="shared" ca="1" si="0"/>
        <v>23</v>
      </c>
      <c r="D10" s="11">
        <f t="shared" ca="1" si="1"/>
        <v>149860</v>
      </c>
      <c r="E10" s="11">
        <f t="shared" ca="1" si="2"/>
        <v>25470</v>
      </c>
      <c r="F10" s="9">
        <f t="shared" ca="1" si="3"/>
        <v>60</v>
      </c>
      <c r="G10" s="9">
        <f t="shared" ca="1" si="4"/>
        <v>2</v>
      </c>
      <c r="H10" s="9">
        <f t="shared" ca="1" si="5"/>
        <v>589</v>
      </c>
      <c r="I10" s="12">
        <f t="shared" ca="1" si="6"/>
        <v>0.41</v>
      </c>
      <c r="J10" s="9" t="str">
        <f t="shared" ca="1" si="7"/>
        <v>Yes</v>
      </c>
      <c r="K10" s="9">
        <f ca="1">_xlfn.XLOOKUP(C10,age[Age_Min], age[Age_Points],,-1)</f>
        <v>2</v>
      </c>
      <c r="L10" s="9">
        <f ca="1">_xlfn.XLOOKUP(D10, income[Income_Min], income[Income_Points],,-1)</f>
        <v>6</v>
      </c>
      <c r="M10" s="9">
        <f ca="1">_xlfn.XLOOKUP(H10,credit[Credit_Min], credit[Credit_Points],,-1)</f>
        <v>1</v>
      </c>
      <c r="N10" s="9">
        <f ca="1">_xlfn.XLOOKUP(I10, dti[DTI_Min],dti[DTI_Points],,-1)</f>
        <v>1</v>
      </c>
      <c r="O10" s="9">
        <f ca="1">_xlfn.XLOOKUP(G10, employment[Emp_Min], employment[Points],,-1)</f>
        <v>3</v>
      </c>
      <c r="P10" s="9">
        <f ca="1">_xlfn.XLOOKUP(J10, default[PrevDefault],default[Default_Points],,-1)</f>
        <v>0</v>
      </c>
      <c r="Q10" s="10">
        <f ca="1">(K10*CONFIG!$K$14)+(L10*CONFIG!$K$15)+(M10*CONFIG!$K$16)+(N10*CONFIG!$K$17)+(O10*CONFIG!$K$18)+(P10*CONFIG!$K$19)</f>
        <v>15</v>
      </c>
      <c r="R10" s="10" t="str">
        <f ca="1">_xlfn.XLOOKUP(Q10,risk[Score_Min],risk[Risk_Level],,-1)</f>
        <v>High</v>
      </c>
      <c r="S10" s="10" t="str">
        <f t="shared" ca="1" si="8"/>
        <v>Rejected</v>
      </c>
      <c r="T10" s="10">
        <f ca="1">IF(applicants[[#This Row],[Decision]]="Approved",1,0)</f>
        <v>0</v>
      </c>
      <c r="U10" s="10" t="str" cm="1">
        <f t="array" aca="1" ref="U10" ca="1">_xlfn.XLOOKUP(H10,{0,600,680,700,740,800},
             {"&lt;600","600–679","680–699","700–739","740–799","800+"},,-1)</f>
        <v>&lt;600</v>
      </c>
      <c r="V10" s="10" t="str" cm="1">
        <f t="array" aca="1" ref="V10" ca="1">_xlfn.XLOOKUP(I10,{0,0.25,0.4},
             {"&lt;25%","25–40%","40%+"},,-1)</f>
        <v>40%+</v>
      </c>
      <c r="W10" s="10" t="str" cm="1">
        <f t="array" aca="1" ref="W10" ca="1">_xlfn.XLOOKUP(D10,{0,40000,80000,120000},
             {"&lt;40k","40–79k","80–119k","120k+"},,-1)</f>
        <v>120k+</v>
      </c>
    </row>
    <row r="11" spans="1:23" ht="17" x14ac:dyDescent="0.4">
      <c r="B11" s="9">
        <v>8</v>
      </c>
      <c r="C11" s="9">
        <f t="shared" ca="1" si="0"/>
        <v>41</v>
      </c>
      <c r="D11" s="11">
        <f t="shared" ca="1" si="1"/>
        <v>143620</v>
      </c>
      <c r="E11" s="11">
        <f t="shared" ca="1" si="2"/>
        <v>7743</v>
      </c>
      <c r="F11" s="9">
        <f t="shared" ca="1" si="3"/>
        <v>12</v>
      </c>
      <c r="G11" s="9">
        <f t="shared" ca="1" si="4"/>
        <v>10</v>
      </c>
      <c r="H11" s="9">
        <f t="shared" ca="1" si="5"/>
        <v>822</v>
      </c>
      <c r="I11" s="12">
        <f t="shared" ca="1" si="6"/>
        <v>0.28000000000000003</v>
      </c>
      <c r="J11" s="9" t="str">
        <f t="shared" ca="1" si="7"/>
        <v>No</v>
      </c>
      <c r="K11" s="9">
        <f ca="1">_xlfn.XLOOKUP(C11,age[Age_Min], age[Age_Points],,-1)</f>
        <v>4</v>
      </c>
      <c r="L11" s="9">
        <f ca="1">_xlfn.XLOOKUP(D11, income[Income_Min], income[Income_Points],,-1)</f>
        <v>6</v>
      </c>
      <c r="M11" s="9">
        <f ca="1">_xlfn.XLOOKUP(H11,credit[Credit_Min], credit[Credit_Points],,-1)</f>
        <v>6</v>
      </c>
      <c r="N11" s="9">
        <f ca="1">_xlfn.XLOOKUP(I11, dti[DTI_Min],dti[DTI_Points],,-1)</f>
        <v>3</v>
      </c>
      <c r="O11" s="9">
        <f ca="1">_xlfn.XLOOKUP(G11, employment[Emp_Min], employment[Points],,-1)</f>
        <v>5</v>
      </c>
      <c r="P11" s="9">
        <f ca="1">_xlfn.XLOOKUP(J11, default[PrevDefault],default[Default_Points],,-1)</f>
        <v>5</v>
      </c>
      <c r="Q11" s="10">
        <f ca="1">(K11*CONFIG!$K$14)+(L11*CONFIG!$K$15)+(M11*CONFIG!$K$16)+(N11*CONFIG!$K$17)+(O11*CONFIG!$K$18)+(P11*CONFIG!$K$19)</f>
        <v>38</v>
      </c>
      <c r="R11" s="10" t="str">
        <f ca="1">_xlfn.XLOOKUP(Q11,risk[Score_Min],risk[Risk_Level],,-1)</f>
        <v>Low</v>
      </c>
      <c r="S11" s="10" t="str">
        <f t="shared" ca="1" si="8"/>
        <v>Approved</v>
      </c>
      <c r="T11" s="10">
        <f ca="1">IF(applicants[[#This Row],[Decision]]="Approved",1,0)</f>
        <v>1</v>
      </c>
      <c r="U11" s="10" t="str" cm="1">
        <f t="array" aca="1" ref="U11" ca="1">_xlfn.XLOOKUP(H11,{0,600,680,700,740,800},
             {"&lt;600","600–679","680–699","700–739","740–799","800+"},,-1)</f>
        <v>800+</v>
      </c>
      <c r="V11" s="10" t="str" cm="1">
        <f t="array" aca="1" ref="V11" ca="1">_xlfn.XLOOKUP(I11,{0,0.25,0.4},
             {"&lt;25%","25–40%","40%+"},,-1)</f>
        <v>25–40%</v>
      </c>
      <c r="W11" s="10" t="str" cm="1">
        <f t="array" aca="1" ref="W11" ca="1">_xlfn.XLOOKUP(D11,{0,40000,80000,120000},
             {"&lt;40k","40–79k","80–119k","120k+"},,-1)</f>
        <v>120k+</v>
      </c>
    </row>
    <row r="12" spans="1:23" ht="17" x14ac:dyDescent="0.4">
      <c r="B12" s="9">
        <v>9</v>
      </c>
      <c r="C12" s="9">
        <f t="shared" ca="1" si="0"/>
        <v>33</v>
      </c>
      <c r="D12" s="11">
        <f t="shared" ca="1" si="1"/>
        <v>39369</v>
      </c>
      <c r="E12" s="11">
        <f t="shared" ca="1" si="2"/>
        <v>18039</v>
      </c>
      <c r="F12" s="9">
        <f t="shared" ca="1" si="3"/>
        <v>12</v>
      </c>
      <c r="G12" s="9">
        <f t="shared" ca="1" si="4"/>
        <v>3</v>
      </c>
      <c r="H12" s="9">
        <f t="shared" ca="1" si="5"/>
        <v>599</v>
      </c>
      <c r="I12" s="12">
        <f t="shared" ca="1" si="6"/>
        <v>0.49</v>
      </c>
      <c r="J12" s="9" t="str">
        <f t="shared" ca="1" si="7"/>
        <v>No</v>
      </c>
      <c r="K12" s="9">
        <f ca="1">_xlfn.XLOOKUP(C12,age[Age_Min], age[Age_Points],,-1)</f>
        <v>5</v>
      </c>
      <c r="L12" s="9">
        <f ca="1">_xlfn.XLOOKUP(D12, income[Income_Min], income[Income_Points],,-1)</f>
        <v>2</v>
      </c>
      <c r="M12" s="9">
        <f ca="1">_xlfn.XLOOKUP(H12,credit[Credit_Min], credit[Credit_Points],,-1)</f>
        <v>1</v>
      </c>
      <c r="N12" s="9">
        <f ca="1">_xlfn.XLOOKUP(I12, dti[DTI_Min],dti[DTI_Points],,-1)</f>
        <v>1</v>
      </c>
      <c r="O12" s="9">
        <f ca="1">_xlfn.XLOOKUP(G12, employment[Emp_Min], employment[Points],,-1)</f>
        <v>3</v>
      </c>
      <c r="P12" s="9">
        <f ca="1">_xlfn.XLOOKUP(J12, default[PrevDefault],default[Default_Points],,-1)</f>
        <v>5</v>
      </c>
      <c r="Q12" s="10">
        <f ca="1">(K12*CONFIG!$K$14)+(L12*CONFIG!$K$15)+(M12*CONFIG!$K$16)+(N12*CONFIG!$K$17)+(O12*CONFIG!$K$18)+(P12*CONFIG!$K$19)</f>
        <v>19</v>
      </c>
      <c r="R12" s="10" t="str">
        <f ca="1">_xlfn.XLOOKUP(Q12,risk[Score_Min],risk[Risk_Level],,-1)</f>
        <v>High</v>
      </c>
      <c r="S12" s="10" t="str">
        <f t="shared" ca="1" si="8"/>
        <v>Rejected</v>
      </c>
      <c r="T12" s="10">
        <f ca="1">IF(applicants[[#This Row],[Decision]]="Approved",1,0)</f>
        <v>0</v>
      </c>
      <c r="U12" s="10" t="str" cm="1">
        <f t="array" aca="1" ref="U12" ca="1">_xlfn.XLOOKUP(H12,{0,600,680,700,740,800},
             {"&lt;600","600–679","680–699","700–739","740–799","800+"},,-1)</f>
        <v>&lt;600</v>
      </c>
      <c r="V12" s="10" t="str" cm="1">
        <f t="array" aca="1" ref="V12" ca="1">_xlfn.XLOOKUP(I12,{0,0.25,0.4},
             {"&lt;25%","25–40%","40%+"},,-1)</f>
        <v>40%+</v>
      </c>
      <c r="W12" s="10" t="str" cm="1">
        <f t="array" aca="1" ref="W12" ca="1">_xlfn.XLOOKUP(D12,{0,40000,80000,120000},
             {"&lt;40k","40–79k","80–119k","120k+"},,-1)</f>
        <v>&lt;40k</v>
      </c>
    </row>
    <row r="13" spans="1:23" ht="17" x14ac:dyDescent="0.4">
      <c r="B13" s="9">
        <v>10</v>
      </c>
      <c r="C13" s="9">
        <f t="shared" ca="1" si="0"/>
        <v>39</v>
      </c>
      <c r="D13" s="11">
        <f t="shared" ca="1" si="1"/>
        <v>43432</v>
      </c>
      <c r="E13" s="11">
        <f t="shared" ca="1" si="2"/>
        <v>34044</v>
      </c>
      <c r="F13" s="9">
        <f t="shared" ca="1" si="3"/>
        <v>12</v>
      </c>
      <c r="G13" s="9">
        <f t="shared" ca="1" si="4"/>
        <v>5</v>
      </c>
      <c r="H13" s="9">
        <f t="shared" ca="1" si="5"/>
        <v>568</v>
      </c>
      <c r="I13" s="12">
        <f t="shared" ca="1" si="6"/>
        <v>0.1</v>
      </c>
      <c r="J13" s="9" t="str">
        <f t="shared" ca="1" si="7"/>
        <v>No</v>
      </c>
      <c r="K13" s="9">
        <f ca="1">_xlfn.XLOOKUP(C13,age[Age_Min], age[Age_Points],,-1)</f>
        <v>5</v>
      </c>
      <c r="L13" s="9">
        <f ca="1">_xlfn.XLOOKUP(D13, income[Income_Min], income[Income_Points],,-1)</f>
        <v>5</v>
      </c>
      <c r="M13" s="9">
        <f ca="1">_xlfn.XLOOKUP(H13,credit[Credit_Min], credit[Credit_Points],,-1)</f>
        <v>1</v>
      </c>
      <c r="N13" s="9">
        <f ca="1">_xlfn.XLOOKUP(I13, dti[DTI_Min],dti[DTI_Points],,-1)</f>
        <v>6</v>
      </c>
      <c r="O13" s="9">
        <f ca="1">_xlfn.XLOOKUP(G13, employment[Emp_Min], employment[Points],,-1)</f>
        <v>3</v>
      </c>
      <c r="P13" s="9">
        <f ca="1">_xlfn.XLOOKUP(J13, default[PrevDefault],default[Default_Points],,-1)</f>
        <v>5</v>
      </c>
      <c r="Q13" s="10">
        <f ca="1">(K13*CONFIG!$K$14)+(L13*CONFIG!$K$15)+(M13*CONFIG!$K$16)+(N13*CONFIG!$K$17)+(O13*CONFIG!$K$18)+(P13*CONFIG!$K$19)</f>
        <v>32</v>
      </c>
      <c r="R13" s="10" t="str">
        <f ca="1">_xlfn.XLOOKUP(Q13,risk[Score_Min],risk[Risk_Level],,-1)</f>
        <v>Low</v>
      </c>
      <c r="S13" s="10" t="str">
        <f t="shared" ca="1" si="8"/>
        <v>Approved</v>
      </c>
      <c r="T13" s="10">
        <f ca="1">IF(applicants[[#This Row],[Decision]]="Approved",1,0)</f>
        <v>1</v>
      </c>
      <c r="U13" s="10" t="str" cm="1">
        <f t="array" aca="1" ref="U13" ca="1">_xlfn.XLOOKUP(H13,{0,600,680,700,740,800},
             {"&lt;600","600–679","680–699","700–739","740–799","800+"},,-1)</f>
        <v>&lt;600</v>
      </c>
      <c r="V13" s="10" t="str" cm="1">
        <f t="array" aca="1" ref="V13" ca="1">_xlfn.XLOOKUP(I13,{0,0.25,0.4},
             {"&lt;25%","25–40%","40%+"},,-1)</f>
        <v>&lt;25%</v>
      </c>
      <c r="W13" s="10" t="str" cm="1">
        <f t="array" aca="1" ref="W13" ca="1">_xlfn.XLOOKUP(D13,{0,40000,80000,120000},
             {"&lt;40k","40–79k","80–119k","120k+"},,-1)</f>
        <v>40–79k</v>
      </c>
    </row>
    <row r="14" spans="1:23" ht="17" x14ac:dyDescent="0.4">
      <c r="B14" s="9">
        <v>11</v>
      </c>
      <c r="C14" s="9">
        <f t="shared" ca="1" si="0"/>
        <v>57</v>
      </c>
      <c r="D14" s="11">
        <f t="shared" ca="1" si="1"/>
        <v>77164</v>
      </c>
      <c r="E14" s="11">
        <f t="shared" ca="1" si="2"/>
        <v>21194</v>
      </c>
      <c r="F14" s="9">
        <f t="shared" ca="1" si="3"/>
        <v>24</v>
      </c>
      <c r="G14" s="9">
        <f t="shared" ca="1" si="4"/>
        <v>0</v>
      </c>
      <c r="H14" s="9">
        <f t="shared" ca="1" si="5"/>
        <v>691</v>
      </c>
      <c r="I14" s="12">
        <f t="shared" ca="1" si="6"/>
        <v>0.3</v>
      </c>
      <c r="J14" s="9" t="str">
        <f t="shared" ca="1" si="7"/>
        <v>No</v>
      </c>
      <c r="K14" s="9">
        <f ca="1">_xlfn.XLOOKUP(C14,age[Age_Min], age[Age_Points],,-1)</f>
        <v>4</v>
      </c>
      <c r="L14" s="9">
        <f ca="1">_xlfn.XLOOKUP(D14, income[Income_Min], income[Income_Points],,-1)</f>
        <v>5</v>
      </c>
      <c r="M14" s="9">
        <f ca="1">_xlfn.XLOOKUP(H14,credit[Credit_Min], credit[Credit_Points],,-1)</f>
        <v>3</v>
      </c>
      <c r="N14" s="9">
        <f ca="1">_xlfn.XLOOKUP(I14, dti[DTI_Min],dti[DTI_Points],,-1)</f>
        <v>3</v>
      </c>
      <c r="O14" s="9">
        <f ca="1">_xlfn.XLOOKUP(G14, employment[Emp_Min], employment[Points],,-1)</f>
        <v>1</v>
      </c>
      <c r="P14" s="9">
        <f ca="1">_xlfn.XLOOKUP(J14, default[PrevDefault],default[Default_Points],,-1)</f>
        <v>5</v>
      </c>
      <c r="Q14" s="10">
        <f ca="1">(K14*CONFIG!$K$14)+(L14*CONFIG!$K$15)+(M14*CONFIG!$K$16)+(N14*CONFIG!$K$17)+(O14*CONFIG!$K$18)+(P14*CONFIG!$K$19)</f>
        <v>27</v>
      </c>
      <c r="R14" s="10" t="str">
        <f ca="1">_xlfn.XLOOKUP(Q14,risk[Score_Min],risk[Risk_Level],,-1)</f>
        <v>Medium</v>
      </c>
      <c r="S14" s="10" t="str">
        <f t="shared" ca="1" si="8"/>
        <v>Rejected</v>
      </c>
      <c r="T14" s="10">
        <f ca="1">IF(applicants[[#This Row],[Decision]]="Approved",1,0)</f>
        <v>0</v>
      </c>
      <c r="U14" s="10" t="str" cm="1">
        <f t="array" aca="1" ref="U14" ca="1">_xlfn.XLOOKUP(H14,{0,600,680,700,740,800},
             {"&lt;600","600–679","680–699","700–739","740–799","800+"},,-1)</f>
        <v>680–699</v>
      </c>
      <c r="V14" s="10" t="str" cm="1">
        <f t="array" aca="1" ref="V14" ca="1">_xlfn.XLOOKUP(I14,{0,0.25,0.4},
             {"&lt;25%","25–40%","40%+"},,-1)</f>
        <v>25–40%</v>
      </c>
      <c r="W14" s="10" t="str" cm="1">
        <f t="array" aca="1" ref="W14" ca="1">_xlfn.XLOOKUP(D14,{0,40000,80000,120000},
             {"&lt;40k","40–79k","80–119k","120k+"},,-1)</f>
        <v>40–79k</v>
      </c>
    </row>
    <row r="15" spans="1:23" ht="17" x14ac:dyDescent="0.4">
      <c r="B15" s="9">
        <v>12</v>
      </c>
      <c r="C15" s="9">
        <f t="shared" ca="1" si="0"/>
        <v>42</v>
      </c>
      <c r="D15" s="11">
        <f t="shared" ca="1" si="1"/>
        <v>137925</v>
      </c>
      <c r="E15" s="11">
        <f t="shared" ca="1" si="2"/>
        <v>6072</v>
      </c>
      <c r="F15" s="9">
        <f t="shared" ca="1" si="3"/>
        <v>60</v>
      </c>
      <c r="G15" s="9">
        <f t="shared" ca="1" si="4"/>
        <v>0</v>
      </c>
      <c r="H15" s="9">
        <f t="shared" ca="1" si="5"/>
        <v>601</v>
      </c>
      <c r="I15" s="12">
        <f t="shared" ca="1" si="6"/>
        <v>0.24</v>
      </c>
      <c r="J15" s="9" t="str">
        <f t="shared" ca="1" si="7"/>
        <v>No</v>
      </c>
      <c r="K15" s="9">
        <f ca="1">_xlfn.XLOOKUP(C15,age[Age_Min], age[Age_Points],,-1)</f>
        <v>4</v>
      </c>
      <c r="L15" s="9">
        <f ca="1">_xlfn.XLOOKUP(D15, income[Income_Min], income[Income_Points],,-1)</f>
        <v>6</v>
      </c>
      <c r="M15" s="9">
        <f ca="1">_xlfn.XLOOKUP(H15,credit[Credit_Min], credit[Credit_Points],,-1)</f>
        <v>3</v>
      </c>
      <c r="N15" s="9">
        <f ca="1">_xlfn.XLOOKUP(I15, dti[DTI_Min],dti[DTI_Points],,-1)</f>
        <v>6</v>
      </c>
      <c r="O15" s="9">
        <f ca="1">_xlfn.XLOOKUP(G15, employment[Emp_Min], employment[Points],,-1)</f>
        <v>1</v>
      </c>
      <c r="P15" s="9">
        <f ca="1">_xlfn.XLOOKUP(J15, default[PrevDefault],default[Default_Points],,-1)</f>
        <v>5</v>
      </c>
      <c r="Q15" s="10">
        <f ca="1">(K15*CONFIG!$K$14)+(L15*CONFIG!$K$15)+(M15*CONFIG!$K$16)+(N15*CONFIG!$K$17)+(O15*CONFIG!$K$18)+(P15*CONFIG!$K$19)</f>
        <v>34</v>
      </c>
      <c r="R15" s="10" t="str">
        <f ca="1">_xlfn.XLOOKUP(Q15,risk[Score_Min],risk[Risk_Level],,-1)</f>
        <v>Low</v>
      </c>
      <c r="S15" s="10" t="str">
        <f t="shared" ca="1" si="8"/>
        <v>Approved</v>
      </c>
      <c r="T15" s="10">
        <f ca="1">IF(applicants[[#This Row],[Decision]]="Approved",1,0)</f>
        <v>1</v>
      </c>
      <c r="U15" s="10" t="str" cm="1">
        <f t="array" aca="1" ref="U15" ca="1">_xlfn.XLOOKUP(H15,{0,600,680,700,740,800},
             {"&lt;600","600–679","680–699","700–739","740–799","800+"},,-1)</f>
        <v>600–679</v>
      </c>
      <c r="V15" s="10" t="str" cm="1">
        <f t="array" aca="1" ref="V15" ca="1">_xlfn.XLOOKUP(I15,{0,0.25,0.4},
             {"&lt;25%","25–40%","40%+"},,-1)</f>
        <v>&lt;25%</v>
      </c>
      <c r="W15" s="10" t="str" cm="1">
        <f t="array" aca="1" ref="W15" ca="1">_xlfn.XLOOKUP(D15,{0,40000,80000,120000},
             {"&lt;40k","40–79k","80–119k","120k+"},,-1)</f>
        <v>120k+</v>
      </c>
    </row>
    <row r="16" spans="1:23" ht="17" x14ac:dyDescent="0.4">
      <c r="B16" s="9">
        <v>13</v>
      </c>
      <c r="C16" s="9">
        <f t="shared" ca="1" si="0"/>
        <v>43</v>
      </c>
      <c r="D16" s="11">
        <f t="shared" ca="1" si="1"/>
        <v>115977</v>
      </c>
      <c r="E16" s="11">
        <f t="shared" ca="1" si="2"/>
        <v>8115</v>
      </c>
      <c r="F16" s="9">
        <f t="shared" ca="1" si="3"/>
        <v>60</v>
      </c>
      <c r="G16" s="9">
        <f t="shared" ca="1" si="4"/>
        <v>0</v>
      </c>
      <c r="H16" s="9">
        <f t="shared" ca="1" si="5"/>
        <v>588</v>
      </c>
      <c r="I16" s="12">
        <f t="shared" ca="1" si="6"/>
        <v>0.17</v>
      </c>
      <c r="J16" s="9" t="str">
        <f t="shared" ca="1" si="7"/>
        <v>No</v>
      </c>
      <c r="K16" s="9">
        <f ca="1">_xlfn.XLOOKUP(C16,age[Age_Min], age[Age_Points],,-1)</f>
        <v>4</v>
      </c>
      <c r="L16" s="9">
        <f ca="1">_xlfn.XLOOKUP(D16, income[Income_Min], income[Income_Points],,-1)</f>
        <v>6</v>
      </c>
      <c r="M16" s="9">
        <f ca="1">_xlfn.XLOOKUP(H16,credit[Credit_Min], credit[Credit_Points],,-1)</f>
        <v>1</v>
      </c>
      <c r="N16" s="9">
        <f ca="1">_xlfn.XLOOKUP(I16, dti[DTI_Min],dti[DTI_Points],,-1)</f>
        <v>6</v>
      </c>
      <c r="O16" s="9">
        <f ca="1">_xlfn.XLOOKUP(G16, employment[Emp_Min], employment[Points],,-1)</f>
        <v>1</v>
      </c>
      <c r="P16" s="9">
        <f ca="1">_xlfn.XLOOKUP(J16, default[PrevDefault],default[Default_Points],,-1)</f>
        <v>5</v>
      </c>
      <c r="Q16" s="10">
        <f ca="1">(K16*CONFIG!$K$14)+(L16*CONFIG!$K$15)+(M16*CONFIG!$K$16)+(N16*CONFIG!$K$17)+(O16*CONFIG!$K$18)+(P16*CONFIG!$K$19)</f>
        <v>30</v>
      </c>
      <c r="R16" s="10" t="str">
        <f ca="1">_xlfn.XLOOKUP(Q16,risk[Score_Min],risk[Risk_Level],,-1)</f>
        <v>Low</v>
      </c>
      <c r="S16" s="10" t="str">
        <f t="shared" ca="1" si="8"/>
        <v>Approved</v>
      </c>
      <c r="T16" s="10">
        <f ca="1">IF(applicants[[#This Row],[Decision]]="Approved",1,0)</f>
        <v>1</v>
      </c>
      <c r="U16" s="10" t="str" cm="1">
        <f t="array" aca="1" ref="U16" ca="1">_xlfn.XLOOKUP(H16,{0,600,680,700,740,800},
             {"&lt;600","600–679","680–699","700–739","740–799","800+"},,-1)</f>
        <v>&lt;600</v>
      </c>
      <c r="V16" s="10" t="str" cm="1">
        <f t="array" aca="1" ref="V16" ca="1">_xlfn.XLOOKUP(I16,{0,0.25,0.4},
             {"&lt;25%","25–40%","40%+"},,-1)</f>
        <v>&lt;25%</v>
      </c>
      <c r="W16" s="10" t="str" cm="1">
        <f t="array" aca="1" ref="W16" ca="1">_xlfn.XLOOKUP(D16,{0,40000,80000,120000},
             {"&lt;40k","40–79k","80–119k","120k+"},,-1)</f>
        <v>80–119k</v>
      </c>
    </row>
    <row r="17" spans="2:23" ht="17" x14ac:dyDescent="0.4">
      <c r="B17" s="9">
        <v>14</v>
      </c>
      <c r="C17" s="9">
        <f t="shared" ca="1" si="0"/>
        <v>53</v>
      </c>
      <c r="D17" s="11">
        <f t="shared" ca="1" si="1"/>
        <v>75721</v>
      </c>
      <c r="E17" s="11">
        <f t="shared" ca="1" si="2"/>
        <v>8374</v>
      </c>
      <c r="F17" s="9">
        <f t="shared" ca="1" si="3"/>
        <v>48</v>
      </c>
      <c r="G17" s="9">
        <f t="shared" ca="1" si="4"/>
        <v>4</v>
      </c>
      <c r="H17" s="9">
        <f t="shared" ca="1" si="5"/>
        <v>696</v>
      </c>
      <c r="I17" s="12">
        <f t="shared" ca="1" si="6"/>
        <v>0.18</v>
      </c>
      <c r="J17" s="9" t="str">
        <f t="shared" ca="1" si="7"/>
        <v>No</v>
      </c>
      <c r="K17" s="9">
        <f ca="1">_xlfn.XLOOKUP(C17,age[Age_Min], age[Age_Points],,-1)</f>
        <v>4</v>
      </c>
      <c r="L17" s="9">
        <f ca="1">_xlfn.XLOOKUP(D17, income[Income_Min], income[Income_Points],,-1)</f>
        <v>5</v>
      </c>
      <c r="M17" s="9">
        <f ca="1">_xlfn.XLOOKUP(H17,credit[Credit_Min], credit[Credit_Points],,-1)</f>
        <v>3</v>
      </c>
      <c r="N17" s="9">
        <f ca="1">_xlfn.XLOOKUP(I17, dti[DTI_Min],dti[DTI_Points],,-1)</f>
        <v>6</v>
      </c>
      <c r="O17" s="9">
        <f ca="1">_xlfn.XLOOKUP(G17, employment[Emp_Min], employment[Points],,-1)</f>
        <v>3</v>
      </c>
      <c r="P17" s="9">
        <f ca="1">_xlfn.XLOOKUP(J17, default[PrevDefault],default[Default_Points],,-1)</f>
        <v>5</v>
      </c>
      <c r="Q17" s="10">
        <f ca="1">(K17*CONFIG!$K$14)+(L17*CONFIG!$K$15)+(M17*CONFIG!$K$16)+(N17*CONFIG!$K$17)+(O17*CONFIG!$K$18)+(P17*CONFIG!$K$19)</f>
        <v>35</v>
      </c>
      <c r="R17" s="10" t="str">
        <f ca="1">_xlfn.XLOOKUP(Q17,risk[Score_Min],risk[Risk_Level],,-1)</f>
        <v>Low</v>
      </c>
      <c r="S17" s="10" t="str">
        <f t="shared" ca="1" si="8"/>
        <v>Approved</v>
      </c>
      <c r="T17" s="10">
        <f ca="1">IF(applicants[[#This Row],[Decision]]="Approved",1,0)</f>
        <v>1</v>
      </c>
      <c r="U17" s="10" t="str" cm="1">
        <f t="array" aca="1" ref="U17" ca="1">_xlfn.XLOOKUP(H17,{0,600,680,700,740,800},
             {"&lt;600","600–679","680–699","700–739","740–799","800+"},,-1)</f>
        <v>680–699</v>
      </c>
      <c r="V17" s="10" t="str" cm="1">
        <f t="array" aca="1" ref="V17" ca="1">_xlfn.XLOOKUP(I17,{0,0.25,0.4},
             {"&lt;25%","25–40%","40%+"},,-1)</f>
        <v>&lt;25%</v>
      </c>
      <c r="W17" s="10" t="str" cm="1">
        <f t="array" aca="1" ref="W17" ca="1">_xlfn.XLOOKUP(D17,{0,40000,80000,120000},
             {"&lt;40k","40–79k","80–119k","120k+"},,-1)</f>
        <v>40–79k</v>
      </c>
    </row>
    <row r="18" spans="2:23" ht="17" x14ac:dyDescent="0.4">
      <c r="B18" s="9">
        <v>15</v>
      </c>
      <c r="C18" s="9">
        <f t="shared" ca="1" si="0"/>
        <v>26</v>
      </c>
      <c r="D18" s="11">
        <f t="shared" ca="1" si="1"/>
        <v>92163</v>
      </c>
      <c r="E18" s="11">
        <f t="shared" ca="1" si="2"/>
        <v>5420</v>
      </c>
      <c r="F18" s="9">
        <f t="shared" ca="1" si="3"/>
        <v>48</v>
      </c>
      <c r="G18" s="9">
        <f t="shared" ca="1" si="4"/>
        <v>6</v>
      </c>
      <c r="H18" s="9">
        <f t="shared" ca="1" si="5"/>
        <v>688</v>
      </c>
      <c r="I18" s="12">
        <f t="shared" ca="1" si="6"/>
        <v>0.19</v>
      </c>
      <c r="J18" s="9" t="str">
        <f t="shared" ca="1" si="7"/>
        <v>No</v>
      </c>
      <c r="K18" s="9">
        <f ca="1">_xlfn.XLOOKUP(C18,age[Age_Min], age[Age_Points],,-1)</f>
        <v>5</v>
      </c>
      <c r="L18" s="9">
        <f ca="1">_xlfn.XLOOKUP(D18, income[Income_Min], income[Income_Points],,-1)</f>
        <v>6</v>
      </c>
      <c r="M18" s="9">
        <f ca="1">_xlfn.XLOOKUP(H18,credit[Credit_Min], credit[Credit_Points],,-1)</f>
        <v>3</v>
      </c>
      <c r="N18" s="9">
        <f ca="1">_xlfn.XLOOKUP(I18, dti[DTI_Min],dti[DTI_Points],,-1)</f>
        <v>6</v>
      </c>
      <c r="O18" s="9">
        <f ca="1">_xlfn.XLOOKUP(G18, employment[Emp_Min], employment[Points],,-1)</f>
        <v>5</v>
      </c>
      <c r="P18" s="9">
        <f ca="1">_xlfn.XLOOKUP(J18, default[PrevDefault],default[Default_Points],,-1)</f>
        <v>5</v>
      </c>
      <c r="Q18" s="10">
        <f ca="1">(K18*CONFIG!$K$14)+(L18*CONFIG!$K$15)+(M18*CONFIG!$K$16)+(N18*CONFIG!$K$17)+(O18*CONFIG!$K$18)+(P18*CONFIG!$K$19)</f>
        <v>39</v>
      </c>
      <c r="R18" s="10" t="str">
        <f ca="1">_xlfn.XLOOKUP(Q18,risk[Score_Min],risk[Risk_Level],,-1)</f>
        <v>Low</v>
      </c>
      <c r="S18" s="10" t="str">
        <f t="shared" ca="1" si="8"/>
        <v>Approved</v>
      </c>
      <c r="T18" s="10">
        <f ca="1">IF(applicants[[#This Row],[Decision]]="Approved",1,0)</f>
        <v>1</v>
      </c>
      <c r="U18" s="10" t="str" cm="1">
        <f t="array" aca="1" ref="U18" ca="1">_xlfn.XLOOKUP(H18,{0,600,680,700,740,800},
             {"&lt;600","600–679","680–699","700–739","740–799","800+"},,-1)</f>
        <v>680–699</v>
      </c>
      <c r="V18" s="10" t="str" cm="1">
        <f t="array" aca="1" ref="V18" ca="1">_xlfn.XLOOKUP(I18,{0,0.25,0.4},
             {"&lt;25%","25–40%","40%+"},,-1)</f>
        <v>&lt;25%</v>
      </c>
      <c r="W18" s="10" t="str" cm="1">
        <f t="array" aca="1" ref="W18" ca="1">_xlfn.XLOOKUP(D18,{0,40000,80000,120000},
             {"&lt;40k","40–79k","80–119k","120k+"},,-1)</f>
        <v>80–119k</v>
      </c>
    </row>
    <row r="19" spans="2:23" ht="17" x14ac:dyDescent="0.4">
      <c r="B19" s="9">
        <v>16</v>
      </c>
      <c r="C19" s="9">
        <f t="shared" ca="1" si="0"/>
        <v>48</v>
      </c>
      <c r="D19" s="11">
        <f t="shared" ca="1" si="1"/>
        <v>95592</v>
      </c>
      <c r="E19" s="11">
        <f t="shared" ca="1" si="2"/>
        <v>10522</v>
      </c>
      <c r="F19" s="9">
        <f t="shared" ca="1" si="3"/>
        <v>48</v>
      </c>
      <c r="G19" s="9">
        <f t="shared" ca="1" si="4"/>
        <v>3</v>
      </c>
      <c r="H19" s="9">
        <f t="shared" ca="1" si="5"/>
        <v>654</v>
      </c>
      <c r="I19" s="12">
        <f t="shared" ca="1" si="6"/>
        <v>0.44</v>
      </c>
      <c r="J19" s="9" t="str">
        <f t="shared" ca="1" si="7"/>
        <v>No</v>
      </c>
      <c r="K19" s="9">
        <f ca="1">_xlfn.XLOOKUP(C19,age[Age_Min], age[Age_Points],,-1)</f>
        <v>4</v>
      </c>
      <c r="L19" s="9">
        <f ca="1">_xlfn.XLOOKUP(D19, income[Income_Min], income[Income_Points],,-1)</f>
        <v>6</v>
      </c>
      <c r="M19" s="9">
        <f ca="1">_xlfn.XLOOKUP(H19,credit[Credit_Min], credit[Credit_Points],,-1)</f>
        <v>3</v>
      </c>
      <c r="N19" s="9">
        <f ca="1">_xlfn.XLOOKUP(I19, dti[DTI_Min],dti[DTI_Points],,-1)</f>
        <v>1</v>
      </c>
      <c r="O19" s="9">
        <f ca="1">_xlfn.XLOOKUP(G19, employment[Emp_Min], employment[Points],,-1)</f>
        <v>3</v>
      </c>
      <c r="P19" s="9">
        <f ca="1">_xlfn.XLOOKUP(J19, default[PrevDefault],default[Default_Points],,-1)</f>
        <v>5</v>
      </c>
      <c r="Q19" s="10">
        <f ca="1">(K19*CONFIG!$K$14)+(L19*CONFIG!$K$15)+(M19*CONFIG!$K$16)+(N19*CONFIG!$K$17)+(O19*CONFIG!$K$18)+(P19*CONFIG!$K$19)</f>
        <v>26</v>
      </c>
      <c r="R19" s="10" t="str">
        <f ca="1">_xlfn.XLOOKUP(Q19,risk[Score_Min],risk[Risk_Level],,-1)</f>
        <v>Medium</v>
      </c>
      <c r="S19" s="10" t="str">
        <f t="shared" ca="1" si="8"/>
        <v>Rejected</v>
      </c>
      <c r="T19" s="10">
        <f ca="1">IF(applicants[[#This Row],[Decision]]="Approved",1,0)</f>
        <v>0</v>
      </c>
      <c r="U19" s="10" t="str" cm="1">
        <f t="array" aca="1" ref="U19" ca="1">_xlfn.XLOOKUP(H19,{0,600,680,700,740,800},
             {"&lt;600","600–679","680–699","700–739","740–799","800+"},,-1)</f>
        <v>600–679</v>
      </c>
      <c r="V19" s="10" t="str" cm="1">
        <f t="array" aca="1" ref="V19" ca="1">_xlfn.XLOOKUP(I19,{0,0.25,0.4},
             {"&lt;25%","25–40%","40%+"},,-1)</f>
        <v>40%+</v>
      </c>
      <c r="W19" s="10" t="str" cm="1">
        <f t="array" aca="1" ref="W19" ca="1">_xlfn.XLOOKUP(D19,{0,40000,80000,120000},
             {"&lt;40k","40–79k","80–119k","120k+"},,-1)</f>
        <v>80–119k</v>
      </c>
    </row>
    <row r="20" spans="2:23" ht="17" x14ac:dyDescent="0.4">
      <c r="B20" s="9">
        <v>17</v>
      </c>
      <c r="C20" s="9">
        <f t="shared" ca="1" si="0"/>
        <v>50</v>
      </c>
      <c r="D20" s="11">
        <f t="shared" ca="1" si="1"/>
        <v>51273</v>
      </c>
      <c r="E20" s="11">
        <f t="shared" ca="1" si="2"/>
        <v>12173</v>
      </c>
      <c r="F20" s="9">
        <f t="shared" ca="1" si="3"/>
        <v>60</v>
      </c>
      <c r="G20" s="9">
        <f t="shared" ca="1" si="4"/>
        <v>7</v>
      </c>
      <c r="H20" s="9">
        <f t="shared" ca="1" si="5"/>
        <v>745</v>
      </c>
      <c r="I20" s="12">
        <f t="shared" ca="1" si="6"/>
        <v>0.4</v>
      </c>
      <c r="J20" s="9" t="str">
        <f t="shared" ca="1" si="7"/>
        <v>No</v>
      </c>
      <c r="K20" s="9">
        <f ca="1">_xlfn.XLOOKUP(C20,age[Age_Min], age[Age_Points],,-1)</f>
        <v>4</v>
      </c>
      <c r="L20" s="9">
        <f ca="1">_xlfn.XLOOKUP(D20, income[Income_Min], income[Income_Points],,-1)</f>
        <v>5</v>
      </c>
      <c r="M20" s="9">
        <f ca="1">_xlfn.XLOOKUP(H20,credit[Credit_Min], credit[Credit_Points],,-1)</f>
        <v>5</v>
      </c>
      <c r="N20" s="9">
        <f ca="1">_xlfn.XLOOKUP(I20, dti[DTI_Min],dti[DTI_Points],,-1)</f>
        <v>1</v>
      </c>
      <c r="O20" s="9">
        <f ca="1">_xlfn.XLOOKUP(G20, employment[Emp_Min], employment[Points],,-1)</f>
        <v>5</v>
      </c>
      <c r="P20" s="9">
        <f ca="1">_xlfn.XLOOKUP(J20, default[PrevDefault],default[Default_Points],,-1)</f>
        <v>5</v>
      </c>
      <c r="Q20" s="10">
        <f ca="1">(K20*CONFIG!$K$14)+(L20*CONFIG!$K$15)+(M20*CONFIG!$K$16)+(N20*CONFIG!$K$17)+(O20*CONFIG!$K$18)+(P20*CONFIG!$K$19)</f>
        <v>31</v>
      </c>
      <c r="R20" s="10" t="str">
        <f ca="1">_xlfn.XLOOKUP(Q20,risk[Score_Min],risk[Risk_Level],,-1)</f>
        <v>Low</v>
      </c>
      <c r="S20" s="10" t="str">
        <f t="shared" ca="1" si="8"/>
        <v>Approved</v>
      </c>
      <c r="T20" s="10">
        <f ca="1">IF(applicants[[#This Row],[Decision]]="Approved",1,0)</f>
        <v>1</v>
      </c>
      <c r="U20" s="10" t="str" cm="1">
        <f t="array" aca="1" ref="U20" ca="1">_xlfn.XLOOKUP(H20,{0,600,680,700,740,800},
             {"&lt;600","600–679","680–699","700–739","740–799","800+"},,-1)</f>
        <v>740–799</v>
      </c>
      <c r="V20" s="10" t="str" cm="1">
        <f t="array" aca="1" ref="V20" ca="1">_xlfn.XLOOKUP(I20,{0,0.25,0.4},
             {"&lt;25%","25–40%","40%+"},,-1)</f>
        <v>40%+</v>
      </c>
      <c r="W20" s="10" t="str" cm="1">
        <f t="array" aca="1" ref="W20" ca="1">_xlfn.XLOOKUP(D20,{0,40000,80000,120000},
             {"&lt;40k","40–79k","80–119k","120k+"},,-1)</f>
        <v>40–79k</v>
      </c>
    </row>
    <row r="21" spans="2:23" ht="17" x14ac:dyDescent="0.4">
      <c r="B21" s="9">
        <v>18</v>
      </c>
      <c r="C21" s="9">
        <f t="shared" ca="1" si="0"/>
        <v>40</v>
      </c>
      <c r="D21" s="11">
        <f t="shared" ca="1" si="1"/>
        <v>76163</v>
      </c>
      <c r="E21" s="11">
        <f t="shared" ca="1" si="2"/>
        <v>7638</v>
      </c>
      <c r="F21" s="9">
        <f t="shared" ca="1" si="3"/>
        <v>36</v>
      </c>
      <c r="G21" s="9">
        <f t="shared" ca="1" si="4"/>
        <v>4</v>
      </c>
      <c r="H21" s="9">
        <f t="shared" ca="1" si="5"/>
        <v>664</v>
      </c>
      <c r="I21" s="12">
        <f t="shared" ca="1" si="6"/>
        <v>0.11</v>
      </c>
      <c r="J21" s="9" t="str">
        <f t="shared" ca="1" si="7"/>
        <v>No</v>
      </c>
      <c r="K21" s="9">
        <f ca="1">_xlfn.XLOOKUP(C21,age[Age_Min], age[Age_Points],,-1)</f>
        <v>5</v>
      </c>
      <c r="L21" s="9">
        <f ca="1">_xlfn.XLOOKUP(D21, income[Income_Min], income[Income_Points],,-1)</f>
        <v>5</v>
      </c>
      <c r="M21" s="9">
        <f ca="1">_xlfn.XLOOKUP(H21,credit[Credit_Min], credit[Credit_Points],,-1)</f>
        <v>3</v>
      </c>
      <c r="N21" s="9">
        <f ca="1">_xlfn.XLOOKUP(I21, dti[DTI_Min],dti[DTI_Points],,-1)</f>
        <v>6</v>
      </c>
      <c r="O21" s="9">
        <f ca="1">_xlfn.XLOOKUP(G21, employment[Emp_Min], employment[Points],,-1)</f>
        <v>3</v>
      </c>
      <c r="P21" s="9">
        <f ca="1">_xlfn.XLOOKUP(J21, default[PrevDefault],default[Default_Points],,-1)</f>
        <v>5</v>
      </c>
      <c r="Q21" s="10">
        <f ca="1">(K21*CONFIG!$K$14)+(L21*CONFIG!$K$15)+(M21*CONFIG!$K$16)+(N21*CONFIG!$K$17)+(O21*CONFIG!$K$18)+(P21*CONFIG!$K$19)</f>
        <v>36</v>
      </c>
      <c r="R21" s="10" t="str">
        <f ca="1">_xlfn.XLOOKUP(Q21,risk[Score_Min],risk[Risk_Level],,-1)</f>
        <v>Low</v>
      </c>
      <c r="S21" s="10" t="str">
        <f t="shared" ca="1" si="8"/>
        <v>Approved</v>
      </c>
      <c r="T21" s="10">
        <f ca="1">IF(applicants[[#This Row],[Decision]]="Approved",1,0)</f>
        <v>1</v>
      </c>
      <c r="U21" s="10" t="str" cm="1">
        <f t="array" aca="1" ref="U21" ca="1">_xlfn.XLOOKUP(H21,{0,600,680,700,740,800},
             {"&lt;600","600–679","680–699","700–739","740–799","800+"},,-1)</f>
        <v>600–679</v>
      </c>
      <c r="V21" s="10" t="str" cm="1">
        <f t="array" aca="1" ref="V21" ca="1">_xlfn.XLOOKUP(I21,{0,0.25,0.4},
             {"&lt;25%","25–40%","40%+"},,-1)</f>
        <v>&lt;25%</v>
      </c>
      <c r="W21" s="10" t="str" cm="1">
        <f t="array" aca="1" ref="W21" ca="1">_xlfn.XLOOKUP(D21,{0,40000,80000,120000},
             {"&lt;40k","40–79k","80–119k","120k+"},,-1)</f>
        <v>40–79k</v>
      </c>
    </row>
    <row r="22" spans="2:23" ht="17" x14ac:dyDescent="0.4">
      <c r="B22" s="9">
        <v>19</v>
      </c>
      <c r="C22" s="9">
        <f t="shared" ca="1" si="0"/>
        <v>38</v>
      </c>
      <c r="D22" s="11">
        <f t="shared" ca="1" si="1"/>
        <v>99491</v>
      </c>
      <c r="E22" s="11">
        <f t="shared" ca="1" si="2"/>
        <v>20715</v>
      </c>
      <c r="F22" s="9">
        <f t="shared" ca="1" si="3"/>
        <v>48</v>
      </c>
      <c r="G22" s="9">
        <f t="shared" ca="1" si="4"/>
        <v>0</v>
      </c>
      <c r="H22" s="9">
        <f t="shared" ca="1" si="5"/>
        <v>593</v>
      </c>
      <c r="I22" s="12">
        <f t="shared" ca="1" si="6"/>
        <v>0.39</v>
      </c>
      <c r="J22" s="9" t="str">
        <f t="shared" ca="1" si="7"/>
        <v>Yes</v>
      </c>
      <c r="K22" s="9">
        <f ca="1">_xlfn.XLOOKUP(C22,age[Age_Min], age[Age_Points],,-1)</f>
        <v>5</v>
      </c>
      <c r="L22" s="9">
        <f ca="1">_xlfn.XLOOKUP(D22, income[Income_Min], income[Income_Points],,-1)</f>
        <v>6</v>
      </c>
      <c r="M22" s="9">
        <f ca="1">_xlfn.XLOOKUP(H22,credit[Credit_Min], credit[Credit_Points],,-1)</f>
        <v>1</v>
      </c>
      <c r="N22" s="9">
        <f ca="1">_xlfn.XLOOKUP(I22, dti[DTI_Min],dti[DTI_Points],,-1)</f>
        <v>3</v>
      </c>
      <c r="O22" s="9">
        <f ca="1">_xlfn.XLOOKUP(G22, employment[Emp_Min], employment[Points],,-1)</f>
        <v>1</v>
      </c>
      <c r="P22" s="9">
        <f ca="1">_xlfn.XLOOKUP(J22, default[PrevDefault],default[Default_Points],,-1)</f>
        <v>0</v>
      </c>
      <c r="Q22" s="10">
        <f ca="1">(K22*CONFIG!$K$14)+(L22*CONFIG!$K$15)+(M22*CONFIG!$K$16)+(N22*CONFIG!$K$17)+(O22*CONFIG!$K$18)+(P22*CONFIG!$K$19)</f>
        <v>20</v>
      </c>
      <c r="R22" s="10" t="str">
        <f ca="1">_xlfn.XLOOKUP(Q22,risk[Score_Min],risk[Risk_Level],,-1)</f>
        <v>Medium</v>
      </c>
      <c r="S22" s="10" t="str">
        <f t="shared" ca="1" si="8"/>
        <v>Rejected</v>
      </c>
      <c r="T22" s="10">
        <f ca="1">IF(applicants[[#This Row],[Decision]]="Approved",1,0)</f>
        <v>0</v>
      </c>
      <c r="U22" s="10" t="str" cm="1">
        <f t="array" aca="1" ref="U22" ca="1">_xlfn.XLOOKUP(H22,{0,600,680,700,740,800},
             {"&lt;600","600–679","680–699","700–739","740–799","800+"},,-1)</f>
        <v>&lt;600</v>
      </c>
      <c r="V22" s="10" t="str" cm="1">
        <f t="array" aca="1" ref="V22" ca="1">_xlfn.XLOOKUP(I22,{0,0.25,0.4},
             {"&lt;25%","25–40%","40%+"},,-1)</f>
        <v>25–40%</v>
      </c>
      <c r="W22" s="10" t="str" cm="1">
        <f t="array" aca="1" ref="W22" ca="1">_xlfn.XLOOKUP(D22,{0,40000,80000,120000},
             {"&lt;40k","40–79k","80–119k","120k+"},,-1)</f>
        <v>80–119k</v>
      </c>
    </row>
    <row r="23" spans="2:23" ht="17" x14ac:dyDescent="0.4">
      <c r="B23" s="9">
        <v>20</v>
      </c>
      <c r="C23" s="9">
        <f t="shared" ca="1" si="0"/>
        <v>42</v>
      </c>
      <c r="D23" s="11">
        <f t="shared" ca="1" si="1"/>
        <v>54413</v>
      </c>
      <c r="E23" s="11">
        <f t="shared" ca="1" si="2"/>
        <v>17890</v>
      </c>
      <c r="F23" s="9">
        <f t="shared" ca="1" si="3"/>
        <v>12</v>
      </c>
      <c r="G23" s="9">
        <f t="shared" ca="1" si="4"/>
        <v>1</v>
      </c>
      <c r="H23" s="9">
        <f t="shared" ca="1" si="5"/>
        <v>587</v>
      </c>
      <c r="I23" s="12">
        <f t="shared" ca="1" si="6"/>
        <v>0.44</v>
      </c>
      <c r="J23" s="9" t="str">
        <f t="shared" ca="1" si="7"/>
        <v>No</v>
      </c>
      <c r="K23" s="9">
        <f ca="1">_xlfn.XLOOKUP(C23,age[Age_Min], age[Age_Points],,-1)</f>
        <v>4</v>
      </c>
      <c r="L23" s="9">
        <f ca="1">_xlfn.XLOOKUP(D23, income[Income_Min], income[Income_Points],,-1)</f>
        <v>5</v>
      </c>
      <c r="M23" s="9">
        <f ca="1">_xlfn.XLOOKUP(H23,credit[Credit_Min], credit[Credit_Points],,-1)</f>
        <v>1</v>
      </c>
      <c r="N23" s="9">
        <f ca="1">_xlfn.XLOOKUP(I23, dti[DTI_Min],dti[DTI_Points],,-1)</f>
        <v>1</v>
      </c>
      <c r="O23" s="9">
        <f ca="1">_xlfn.XLOOKUP(G23, employment[Emp_Min], employment[Points],,-1)</f>
        <v>1</v>
      </c>
      <c r="P23" s="9">
        <f ca="1">_xlfn.XLOOKUP(J23, default[PrevDefault],default[Default_Points],,-1)</f>
        <v>5</v>
      </c>
      <c r="Q23" s="10">
        <f ca="1">(K23*CONFIG!$K$14)+(L23*CONFIG!$K$15)+(M23*CONFIG!$K$16)+(N23*CONFIG!$K$17)+(O23*CONFIG!$K$18)+(P23*CONFIG!$K$19)</f>
        <v>19</v>
      </c>
      <c r="R23" s="10" t="str">
        <f ca="1">_xlfn.XLOOKUP(Q23,risk[Score_Min],risk[Risk_Level],,-1)</f>
        <v>High</v>
      </c>
      <c r="S23" s="10" t="str">
        <f t="shared" ca="1" si="8"/>
        <v>Rejected</v>
      </c>
      <c r="T23" s="10">
        <f ca="1">IF(applicants[[#This Row],[Decision]]="Approved",1,0)</f>
        <v>0</v>
      </c>
      <c r="U23" s="10" t="str" cm="1">
        <f t="array" aca="1" ref="U23" ca="1">_xlfn.XLOOKUP(H23,{0,600,680,700,740,800},
             {"&lt;600","600–679","680–699","700–739","740–799","800+"},,-1)</f>
        <v>&lt;600</v>
      </c>
      <c r="V23" s="10" t="str" cm="1">
        <f t="array" aca="1" ref="V23" ca="1">_xlfn.XLOOKUP(I23,{0,0.25,0.4},
             {"&lt;25%","25–40%","40%+"},,-1)</f>
        <v>40%+</v>
      </c>
      <c r="W23" s="10" t="str" cm="1">
        <f t="array" aca="1" ref="W23" ca="1">_xlfn.XLOOKUP(D23,{0,40000,80000,120000},
             {"&lt;40k","40–79k","80–119k","120k+"},,-1)</f>
        <v>40–79k</v>
      </c>
    </row>
    <row r="24" spans="2:23" ht="17" x14ac:dyDescent="0.4">
      <c r="B24" s="9">
        <v>21</v>
      </c>
      <c r="C24" s="9">
        <f t="shared" ca="1" si="0"/>
        <v>31</v>
      </c>
      <c r="D24" s="11">
        <f t="shared" ca="1" si="1"/>
        <v>133278</v>
      </c>
      <c r="E24" s="11">
        <f t="shared" ca="1" si="2"/>
        <v>18777</v>
      </c>
      <c r="F24" s="9">
        <f t="shared" ca="1" si="3"/>
        <v>60</v>
      </c>
      <c r="G24" s="9">
        <f t="shared" ca="1" si="4"/>
        <v>0</v>
      </c>
      <c r="H24" s="9">
        <f t="shared" ca="1" si="5"/>
        <v>659</v>
      </c>
      <c r="I24" s="12">
        <f t="shared" ca="1" si="6"/>
        <v>0.23</v>
      </c>
      <c r="J24" s="9" t="str">
        <f t="shared" ca="1" si="7"/>
        <v>Yes</v>
      </c>
      <c r="K24" s="9">
        <f ca="1">_xlfn.XLOOKUP(C24,age[Age_Min], age[Age_Points],,-1)</f>
        <v>5</v>
      </c>
      <c r="L24" s="9">
        <f ca="1">_xlfn.XLOOKUP(D24, income[Income_Min], income[Income_Points],,-1)</f>
        <v>6</v>
      </c>
      <c r="M24" s="9">
        <f ca="1">_xlfn.XLOOKUP(H24,credit[Credit_Min], credit[Credit_Points],,-1)</f>
        <v>3</v>
      </c>
      <c r="N24" s="9">
        <f ca="1">_xlfn.XLOOKUP(I24, dti[DTI_Min],dti[DTI_Points],,-1)</f>
        <v>6</v>
      </c>
      <c r="O24" s="9">
        <f ca="1">_xlfn.XLOOKUP(G24, employment[Emp_Min], employment[Points],,-1)</f>
        <v>1</v>
      </c>
      <c r="P24" s="9">
        <f ca="1">_xlfn.XLOOKUP(J24, default[PrevDefault],default[Default_Points],,-1)</f>
        <v>0</v>
      </c>
      <c r="Q24" s="10">
        <f ca="1">(K24*CONFIG!$K$14)+(L24*CONFIG!$K$15)+(M24*CONFIG!$K$16)+(N24*CONFIG!$K$17)+(O24*CONFIG!$K$18)+(P24*CONFIG!$K$19)</f>
        <v>30</v>
      </c>
      <c r="R24" s="10" t="str">
        <f ca="1">_xlfn.XLOOKUP(Q24,risk[Score_Min],risk[Risk_Level],,-1)</f>
        <v>Low</v>
      </c>
      <c r="S24" s="10" t="str">
        <f t="shared" ca="1" si="8"/>
        <v>Approved</v>
      </c>
      <c r="T24" s="10">
        <f ca="1">IF(applicants[[#This Row],[Decision]]="Approved",1,0)</f>
        <v>1</v>
      </c>
      <c r="U24" s="10" t="str" cm="1">
        <f t="array" aca="1" ref="U24" ca="1">_xlfn.XLOOKUP(H24,{0,600,680,700,740,800},
             {"&lt;600","600–679","680–699","700–739","740–799","800+"},,-1)</f>
        <v>600–679</v>
      </c>
      <c r="V24" s="10" t="str" cm="1">
        <f t="array" aca="1" ref="V24" ca="1">_xlfn.XLOOKUP(I24,{0,0.25,0.4},
             {"&lt;25%","25–40%","40%+"},,-1)</f>
        <v>&lt;25%</v>
      </c>
      <c r="W24" s="10" t="str" cm="1">
        <f t="array" aca="1" ref="W24" ca="1">_xlfn.XLOOKUP(D24,{0,40000,80000,120000},
             {"&lt;40k","40–79k","80–119k","120k+"},,-1)</f>
        <v>120k+</v>
      </c>
    </row>
    <row r="25" spans="2:23" ht="17" x14ac:dyDescent="0.4">
      <c r="B25" s="9">
        <v>22</v>
      </c>
      <c r="C25" s="9">
        <f t="shared" ca="1" si="0"/>
        <v>36</v>
      </c>
      <c r="D25" s="11">
        <f t="shared" ca="1" si="1"/>
        <v>64290</v>
      </c>
      <c r="E25" s="11">
        <f t="shared" ca="1" si="2"/>
        <v>12386</v>
      </c>
      <c r="F25" s="9">
        <f t="shared" ca="1" si="3"/>
        <v>24</v>
      </c>
      <c r="G25" s="9">
        <f t="shared" ca="1" si="4"/>
        <v>0</v>
      </c>
      <c r="H25" s="9">
        <f t="shared" ca="1" si="5"/>
        <v>620</v>
      </c>
      <c r="I25" s="12">
        <f t="shared" ca="1" si="6"/>
        <v>0.2</v>
      </c>
      <c r="J25" s="9" t="str">
        <f t="shared" ca="1" si="7"/>
        <v>No</v>
      </c>
      <c r="K25" s="9">
        <f ca="1">_xlfn.XLOOKUP(C25,age[Age_Min], age[Age_Points],,-1)</f>
        <v>5</v>
      </c>
      <c r="L25" s="9">
        <f ca="1">_xlfn.XLOOKUP(D25, income[Income_Min], income[Income_Points],,-1)</f>
        <v>5</v>
      </c>
      <c r="M25" s="9">
        <f ca="1">_xlfn.XLOOKUP(H25,credit[Credit_Min], credit[Credit_Points],,-1)</f>
        <v>3</v>
      </c>
      <c r="N25" s="9">
        <f ca="1">_xlfn.XLOOKUP(I25, dti[DTI_Min],dti[DTI_Points],,-1)</f>
        <v>6</v>
      </c>
      <c r="O25" s="9">
        <f ca="1">_xlfn.XLOOKUP(G25, employment[Emp_Min], employment[Points],,-1)</f>
        <v>1</v>
      </c>
      <c r="P25" s="9">
        <f ca="1">_xlfn.XLOOKUP(J25, default[PrevDefault],default[Default_Points],,-1)</f>
        <v>5</v>
      </c>
      <c r="Q25" s="10">
        <f ca="1">(K25*CONFIG!$K$14)+(L25*CONFIG!$K$15)+(M25*CONFIG!$K$16)+(N25*CONFIG!$K$17)+(O25*CONFIG!$K$18)+(P25*CONFIG!$K$19)</f>
        <v>34</v>
      </c>
      <c r="R25" s="10" t="str">
        <f ca="1">_xlfn.XLOOKUP(Q25,risk[Score_Min],risk[Risk_Level],,-1)</f>
        <v>Low</v>
      </c>
      <c r="S25" s="10" t="str">
        <f t="shared" ca="1" si="8"/>
        <v>Approved</v>
      </c>
      <c r="T25" s="10">
        <f ca="1">IF(applicants[[#This Row],[Decision]]="Approved",1,0)</f>
        <v>1</v>
      </c>
      <c r="U25" s="10" t="str" cm="1">
        <f t="array" aca="1" ref="U25" ca="1">_xlfn.XLOOKUP(H25,{0,600,680,700,740,800},
             {"&lt;600","600–679","680–699","700–739","740–799","800+"},,-1)</f>
        <v>600–679</v>
      </c>
      <c r="V25" s="10" t="str" cm="1">
        <f t="array" aca="1" ref="V25" ca="1">_xlfn.XLOOKUP(I25,{0,0.25,0.4},
             {"&lt;25%","25–40%","40%+"},,-1)</f>
        <v>&lt;25%</v>
      </c>
      <c r="W25" s="10" t="str" cm="1">
        <f t="array" aca="1" ref="W25" ca="1">_xlfn.XLOOKUP(D25,{0,40000,80000,120000},
             {"&lt;40k","40–79k","80–119k","120k+"},,-1)</f>
        <v>40–79k</v>
      </c>
    </row>
    <row r="26" spans="2:23" ht="17" x14ac:dyDescent="0.4">
      <c r="B26" s="9">
        <v>23</v>
      </c>
      <c r="C26" s="9">
        <f t="shared" ca="1" si="0"/>
        <v>55</v>
      </c>
      <c r="D26" s="11">
        <f t="shared" ca="1" si="1"/>
        <v>36813</v>
      </c>
      <c r="E26" s="11">
        <f t="shared" ca="1" si="2"/>
        <v>11264</v>
      </c>
      <c r="F26" s="9">
        <f t="shared" ca="1" si="3"/>
        <v>60</v>
      </c>
      <c r="G26" s="9">
        <f t="shared" ca="1" si="4"/>
        <v>7</v>
      </c>
      <c r="H26" s="9">
        <f t="shared" ca="1" si="5"/>
        <v>658</v>
      </c>
      <c r="I26" s="12">
        <f t="shared" ca="1" si="6"/>
        <v>0.14000000000000001</v>
      </c>
      <c r="J26" s="9" t="str">
        <f t="shared" ca="1" si="7"/>
        <v>No</v>
      </c>
      <c r="K26" s="9">
        <f ca="1">_xlfn.XLOOKUP(C26,age[Age_Min], age[Age_Points],,-1)</f>
        <v>4</v>
      </c>
      <c r="L26" s="9">
        <f ca="1">_xlfn.XLOOKUP(D26, income[Income_Min], income[Income_Points],,-1)</f>
        <v>2</v>
      </c>
      <c r="M26" s="9">
        <f ca="1">_xlfn.XLOOKUP(H26,credit[Credit_Min], credit[Credit_Points],,-1)</f>
        <v>3</v>
      </c>
      <c r="N26" s="9">
        <f ca="1">_xlfn.XLOOKUP(I26, dti[DTI_Min],dti[DTI_Points],,-1)</f>
        <v>6</v>
      </c>
      <c r="O26" s="9">
        <f ca="1">_xlfn.XLOOKUP(G26, employment[Emp_Min], employment[Points],,-1)</f>
        <v>5</v>
      </c>
      <c r="P26" s="9">
        <f ca="1">_xlfn.XLOOKUP(J26, default[PrevDefault],default[Default_Points],,-1)</f>
        <v>5</v>
      </c>
      <c r="Q26" s="10">
        <f ca="1">(K26*CONFIG!$K$14)+(L26*CONFIG!$K$15)+(M26*CONFIG!$K$16)+(N26*CONFIG!$K$17)+(O26*CONFIG!$K$18)+(P26*CONFIG!$K$19)</f>
        <v>34</v>
      </c>
      <c r="R26" s="10" t="str">
        <f ca="1">_xlfn.XLOOKUP(Q26,risk[Score_Min],risk[Risk_Level],,-1)</f>
        <v>Low</v>
      </c>
      <c r="S26" s="10" t="str">
        <f t="shared" ca="1" si="8"/>
        <v>Approved</v>
      </c>
      <c r="T26" s="10">
        <f ca="1">IF(applicants[[#This Row],[Decision]]="Approved",1,0)</f>
        <v>1</v>
      </c>
      <c r="U26" s="10" t="str" cm="1">
        <f t="array" aca="1" ref="U26" ca="1">_xlfn.XLOOKUP(H26,{0,600,680,700,740,800},
             {"&lt;600","600–679","680–699","700–739","740–799","800+"},,-1)</f>
        <v>600–679</v>
      </c>
      <c r="V26" s="10" t="str" cm="1">
        <f t="array" aca="1" ref="V26" ca="1">_xlfn.XLOOKUP(I26,{0,0.25,0.4},
             {"&lt;25%","25–40%","40%+"},,-1)</f>
        <v>&lt;25%</v>
      </c>
      <c r="W26" s="10" t="str" cm="1">
        <f t="array" aca="1" ref="W26" ca="1">_xlfn.XLOOKUP(D26,{0,40000,80000,120000},
             {"&lt;40k","40–79k","80–119k","120k+"},,-1)</f>
        <v>&lt;40k</v>
      </c>
    </row>
    <row r="27" spans="2:23" ht="17" x14ac:dyDescent="0.4">
      <c r="B27" s="9">
        <v>24</v>
      </c>
      <c r="C27" s="9">
        <f t="shared" ca="1" si="0"/>
        <v>40</v>
      </c>
      <c r="D27" s="11">
        <f t="shared" ca="1" si="1"/>
        <v>69670</v>
      </c>
      <c r="E27" s="11">
        <f t="shared" ca="1" si="2"/>
        <v>6538</v>
      </c>
      <c r="F27" s="9">
        <f t="shared" ca="1" si="3"/>
        <v>48</v>
      </c>
      <c r="G27" s="9">
        <f t="shared" ca="1" si="4"/>
        <v>2</v>
      </c>
      <c r="H27" s="9">
        <f t="shared" ca="1" si="5"/>
        <v>552</v>
      </c>
      <c r="I27" s="12">
        <f t="shared" ca="1" si="6"/>
        <v>0.19</v>
      </c>
      <c r="J27" s="9" t="str">
        <f t="shared" ca="1" si="7"/>
        <v>No</v>
      </c>
      <c r="K27" s="9">
        <f ca="1">_xlfn.XLOOKUP(C27,age[Age_Min], age[Age_Points],,-1)</f>
        <v>5</v>
      </c>
      <c r="L27" s="9">
        <f ca="1">_xlfn.XLOOKUP(D27, income[Income_Min], income[Income_Points],,-1)</f>
        <v>5</v>
      </c>
      <c r="M27" s="9">
        <f ca="1">_xlfn.XLOOKUP(H27,credit[Credit_Min], credit[Credit_Points],,-1)</f>
        <v>1</v>
      </c>
      <c r="N27" s="9">
        <f ca="1">_xlfn.XLOOKUP(I27, dti[DTI_Min],dti[DTI_Points],,-1)</f>
        <v>6</v>
      </c>
      <c r="O27" s="9">
        <f ca="1">_xlfn.XLOOKUP(G27, employment[Emp_Min], employment[Points],,-1)</f>
        <v>3</v>
      </c>
      <c r="P27" s="9">
        <f ca="1">_xlfn.XLOOKUP(J27, default[PrevDefault],default[Default_Points],,-1)</f>
        <v>5</v>
      </c>
      <c r="Q27" s="10">
        <f ca="1">(K27*CONFIG!$K$14)+(L27*CONFIG!$K$15)+(M27*CONFIG!$K$16)+(N27*CONFIG!$K$17)+(O27*CONFIG!$K$18)+(P27*CONFIG!$K$19)</f>
        <v>32</v>
      </c>
      <c r="R27" s="10" t="str">
        <f ca="1">_xlfn.XLOOKUP(Q27,risk[Score_Min],risk[Risk_Level],,-1)</f>
        <v>Low</v>
      </c>
      <c r="S27" s="10" t="str">
        <f t="shared" ca="1" si="8"/>
        <v>Approved</v>
      </c>
      <c r="T27" s="10">
        <f ca="1">IF(applicants[[#This Row],[Decision]]="Approved",1,0)</f>
        <v>1</v>
      </c>
      <c r="U27" s="10" t="str" cm="1">
        <f t="array" aca="1" ref="U27" ca="1">_xlfn.XLOOKUP(H27,{0,600,680,700,740,800},
             {"&lt;600","600–679","680–699","700–739","740–799","800+"},,-1)</f>
        <v>&lt;600</v>
      </c>
      <c r="V27" s="10" t="str" cm="1">
        <f t="array" aca="1" ref="V27" ca="1">_xlfn.XLOOKUP(I27,{0,0.25,0.4},
             {"&lt;25%","25–40%","40%+"},,-1)</f>
        <v>&lt;25%</v>
      </c>
      <c r="W27" s="10" t="str" cm="1">
        <f t="array" aca="1" ref="W27" ca="1">_xlfn.XLOOKUP(D27,{0,40000,80000,120000},
             {"&lt;40k","40–79k","80–119k","120k+"},,-1)</f>
        <v>40–79k</v>
      </c>
    </row>
    <row r="28" spans="2:23" ht="17" x14ac:dyDescent="0.4">
      <c r="B28" s="9">
        <v>25</v>
      </c>
      <c r="C28" s="9">
        <f t="shared" ca="1" si="0"/>
        <v>38</v>
      </c>
      <c r="D28" s="11">
        <f t="shared" ca="1" si="1"/>
        <v>85166</v>
      </c>
      <c r="E28" s="11">
        <f t="shared" ca="1" si="2"/>
        <v>16720</v>
      </c>
      <c r="F28" s="9">
        <f t="shared" ca="1" si="3"/>
        <v>24</v>
      </c>
      <c r="G28" s="9">
        <f t="shared" ca="1" si="4"/>
        <v>6</v>
      </c>
      <c r="H28" s="9">
        <f t="shared" ca="1" si="5"/>
        <v>656</v>
      </c>
      <c r="I28" s="12">
        <f t="shared" ca="1" si="6"/>
        <v>0.1</v>
      </c>
      <c r="J28" s="9" t="str">
        <f t="shared" ca="1" si="7"/>
        <v>No</v>
      </c>
      <c r="K28" s="9">
        <f ca="1">_xlfn.XLOOKUP(C28,age[Age_Min], age[Age_Points],,-1)</f>
        <v>5</v>
      </c>
      <c r="L28" s="9">
        <f ca="1">_xlfn.XLOOKUP(D28, income[Income_Min], income[Income_Points],,-1)</f>
        <v>6</v>
      </c>
      <c r="M28" s="9">
        <f ca="1">_xlfn.XLOOKUP(H28,credit[Credit_Min], credit[Credit_Points],,-1)</f>
        <v>3</v>
      </c>
      <c r="N28" s="9">
        <f ca="1">_xlfn.XLOOKUP(I28, dti[DTI_Min],dti[DTI_Points],,-1)</f>
        <v>6</v>
      </c>
      <c r="O28" s="9">
        <f ca="1">_xlfn.XLOOKUP(G28, employment[Emp_Min], employment[Points],,-1)</f>
        <v>5</v>
      </c>
      <c r="P28" s="9">
        <f ca="1">_xlfn.XLOOKUP(J28, default[PrevDefault],default[Default_Points],,-1)</f>
        <v>5</v>
      </c>
      <c r="Q28" s="10">
        <f ca="1">(K28*CONFIG!$K$14)+(L28*CONFIG!$K$15)+(M28*CONFIG!$K$16)+(N28*CONFIG!$K$17)+(O28*CONFIG!$K$18)+(P28*CONFIG!$K$19)</f>
        <v>39</v>
      </c>
      <c r="R28" s="10" t="str">
        <f ca="1">_xlfn.XLOOKUP(Q28,risk[Score_Min],risk[Risk_Level],,-1)</f>
        <v>Low</v>
      </c>
      <c r="S28" s="10" t="str">
        <f t="shared" ca="1" si="8"/>
        <v>Approved</v>
      </c>
      <c r="T28" s="10">
        <f ca="1">IF(applicants[[#This Row],[Decision]]="Approved",1,0)</f>
        <v>1</v>
      </c>
      <c r="U28" s="10" t="str" cm="1">
        <f t="array" aca="1" ref="U28" ca="1">_xlfn.XLOOKUP(H28,{0,600,680,700,740,800},
             {"&lt;600","600–679","680–699","700–739","740–799","800+"},,-1)</f>
        <v>600–679</v>
      </c>
      <c r="V28" s="10" t="str" cm="1">
        <f t="array" aca="1" ref="V28" ca="1">_xlfn.XLOOKUP(I28,{0,0.25,0.4},
             {"&lt;25%","25–40%","40%+"},,-1)</f>
        <v>&lt;25%</v>
      </c>
      <c r="W28" s="10" t="str" cm="1">
        <f t="array" aca="1" ref="W28" ca="1">_xlfn.XLOOKUP(D28,{0,40000,80000,120000},
             {"&lt;40k","40–79k","80–119k","120k+"},,-1)</f>
        <v>80–119k</v>
      </c>
    </row>
    <row r="29" spans="2:23" ht="17" x14ac:dyDescent="0.4">
      <c r="B29" s="9">
        <v>26</v>
      </c>
      <c r="C29" s="9">
        <f t="shared" ca="1" si="0"/>
        <v>46</v>
      </c>
      <c r="D29" s="11">
        <f t="shared" ca="1" si="1"/>
        <v>31638</v>
      </c>
      <c r="E29" s="11">
        <f t="shared" ca="1" si="2"/>
        <v>23186</v>
      </c>
      <c r="F29" s="9">
        <f t="shared" ca="1" si="3"/>
        <v>12</v>
      </c>
      <c r="G29" s="9">
        <f t="shared" ca="1" si="4"/>
        <v>2</v>
      </c>
      <c r="H29" s="9">
        <f t="shared" ca="1" si="5"/>
        <v>697</v>
      </c>
      <c r="I29" s="12">
        <f t="shared" ca="1" si="6"/>
        <v>0.15</v>
      </c>
      <c r="J29" s="9" t="str">
        <f t="shared" ca="1" si="7"/>
        <v>Yes</v>
      </c>
      <c r="K29" s="9">
        <f ca="1">_xlfn.XLOOKUP(C29,age[Age_Min], age[Age_Points],,-1)</f>
        <v>4</v>
      </c>
      <c r="L29" s="9">
        <f ca="1">_xlfn.XLOOKUP(D29, income[Income_Min], income[Income_Points],,-1)</f>
        <v>2</v>
      </c>
      <c r="M29" s="9">
        <f ca="1">_xlfn.XLOOKUP(H29,credit[Credit_Min], credit[Credit_Points],,-1)</f>
        <v>3</v>
      </c>
      <c r="N29" s="9">
        <f ca="1">_xlfn.XLOOKUP(I29, dti[DTI_Min],dti[DTI_Points],,-1)</f>
        <v>6</v>
      </c>
      <c r="O29" s="9">
        <f ca="1">_xlfn.XLOOKUP(G29, employment[Emp_Min], employment[Points],,-1)</f>
        <v>3</v>
      </c>
      <c r="P29" s="9">
        <f ca="1">_xlfn.XLOOKUP(J29, default[PrevDefault],default[Default_Points],,-1)</f>
        <v>0</v>
      </c>
      <c r="Q29" s="10">
        <f ca="1">(K29*CONFIG!$K$14)+(L29*CONFIG!$K$15)+(M29*CONFIG!$K$16)+(N29*CONFIG!$K$17)+(O29*CONFIG!$K$18)+(P29*CONFIG!$K$19)</f>
        <v>27</v>
      </c>
      <c r="R29" s="10" t="str">
        <f ca="1">_xlfn.XLOOKUP(Q29,risk[Score_Min],risk[Risk_Level],,-1)</f>
        <v>Medium</v>
      </c>
      <c r="S29" s="10" t="str">
        <f t="shared" ca="1" si="8"/>
        <v>Rejected</v>
      </c>
      <c r="T29" s="10">
        <f ca="1">IF(applicants[[#This Row],[Decision]]="Approved",1,0)</f>
        <v>0</v>
      </c>
      <c r="U29" s="10" t="str" cm="1">
        <f t="array" aca="1" ref="U29" ca="1">_xlfn.XLOOKUP(H29,{0,600,680,700,740,800},
             {"&lt;600","600–679","680–699","700–739","740–799","800+"},,-1)</f>
        <v>680–699</v>
      </c>
      <c r="V29" s="10" t="str" cm="1">
        <f t="array" aca="1" ref="V29" ca="1">_xlfn.XLOOKUP(I29,{0,0.25,0.4},
             {"&lt;25%","25–40%","40%+"},,-1)</f>
        <v>&lt;25%</v>
      </c>
      <c r="W29" s="10" t="str" cm="1">
        <f t="array" aca="1" ref="W29" ca="1">_xlfn.XLOOKUP(D29,{0,40000,80000,120000},
             {"&lt;40k","40–79k","80–119k","120k+"},,-1)</f>
        <v>&lt;40k</v>
      </c>
    </row>
    <row r="30" spans="2:23" ht="17" x14ac:dyDescent="0.4">
      <c r="B30" s="9">
        <v>27</v>
      </c>
      <c r="C30" s="9">
        <f t="shared" ca="1" si="0"/>
        <v>60</v>
      </c>
      <c r="D30" s="11">
        <f t="shared" ca="1" si="1"/>
        <v>41247</v>
      </c>
      <c r="E30" s="11">
        <f t="shared" ca="1" si="2"/>
        <v>24812</v>
      </c>
      <c r="F30" s="9">
        <f t="shared" ca="1" si="3"/>
        <v>24</v>
      </c>
      <c r="G30" s="9">
        <f t="shared" ca="1" si="4"/>
        <v>2</v>
      </c>
      <c r="H30" s="9">
        <f t="shared" ca="1" si="5"/>
        <v>569</v>
      </c>
      <c r="I30" s="12">
        <f t="shared" ca="1" si="6"/>
        <v>0.19</v>
      </c>
      <c r="J30" s="9" t="str">
        <f t="shared" ca="1" si="7"/>
        <v>No</v>
      </c>
      <c r="K30" s="9">
        <f ca="1">_xlfn.XLOOKUP(C30,age[Age_Min], age[Age_Points],,-1)</f>
        <v>4</v>
      </c>
      <c r="L30" s="9">
        <f ca="1">_xlfn.XLOOKUP(D30, income[Income_Min], income[Income_Points],,-1)</f>
        <v>5</v>
      </c>
      <c r="M30" s="9">
        <f ca="1">_xlfn.XLOOKUP(H30,credit[Credit_Min], credit[Credit_Points],,-1)</f>
        <v>1</v>
      </c>
      <c r="N30" s="9">
        <f ca="1">_xlfn.XLOOKUP(I30, dti[DTI_Min],dti[DTI_Points],,-1)</f>
        <v>6</v>
      </c>
      <c r="O30" s="9">
        <f ca="1">_xlfn.XLOOKUP(G30, employment[Emp_Min], employment[Points],,-1)</f>
        <v>3</v>
      </c>
      <c r="P30" s="9">
        <f ca="1">_xlfn.XLOOKUP(J30, default[PrevDefault],default[Default_Points],,-1)</f>
        <v>5</v>
      </c>
      <c r="Q30" s="10">
        <f ca="1">(K30*CONFIG!$K$14)+(L30*CONFIG!$K$15)+(M30*CONFIG!$K$16)+(N30*CONFIG!$K$17)+(O30*CONFIG!$K$18)+(P30*CONFIG!$K$19)</f>
        <v>31</v>
      </c>
      <c r="R30" s="10" t="str">
        <f ca="1">_xlfn.XLOOKUP(Q30,risk[Score_Min],risk[Risk_Level],,-1)</f>
        <v>Low</v>
      </c>
      <c r="S30" s="10" t="str">
        <f t="shared" ca="1" si="8"/>
        <v>Approved</v>
      </c>
      <c r="T30" s="10">
        <f ca="1">IF(applicants[[#This Row],[Decision]]="Approved",1,0)</f>
        <v>1</v>
      </c>
      <c r="U30" s="10" t="str" cm="1">
        <f t="array" aca="1" ref="U30" ca="1">_xlfn.XLOOKUP(H30,{0,600,680,700,740,800},
             {"&lt;600","600–679","680–699","700–739","740–799","800+"},,-1)</f>
        <v>&lt;600</v>
      </c>
      <c r="V30" s="10" t="str" cm="1">
        <f t="array" aca="1" ref="V30" ca="1">_xlfn.XLOOKUP(I30,{0,0.25,0.4},
             {"&lt;25%","25–40%","40%+"},,-1)</f>
        <v>&lt;25%</v>
      </c>
      <c r="W30" s="10" t="str" cm="1">
        <f t="array" aca="1" ref="W30" ca="1">_xlfn.XLOOKUP(D30,{0,40000,80000,120000},
             {"&lt;40k","40–79k","80–119k","120k+"},,-1)</f>
        <v>40–79k</v>
      </c>
    </row>
    <row r="31" spans="2:23" ht="17" x14ac:dyDescent="0.4">
      <c r="B31" s="9">
        <v>28</v>
      </c>
      <c r="C31" s="9">
        <f t="shared" ca="1" si="0"/>
        <v>27</v>
      </c>
      <c r="D31" s="11">
        <f t="shared" ca="1" si="1"/>
        <v>89140</v>
      </c>
      <c r="E31" s="11">
        <f t="shared" ca="1" si="2"/>
        <v>14964</v>
      </c>
      <c r="F31" s="9">
        <f t="shared" ca="1" si="3"/>
        <v>60</v>
      </c>
      <c r="G31" s="9">
        <f t="shared" ca="1" si="4"/>
        <v>9</v>
      </c>
      <c r="H31" s="9">
        <f t="shared" ca="1" si="5"/>
        <v>709</v>
      </c>
      <c r="I31" s="12">
        <f t="shared" ca="1" si="6"/>
        <v>0.31</v>
      </c>
      <c r="J31" s="9" t="str">
        <f t="shared" ca="1" si="7"/>
        <v>No</v>
      </c>
      <c r="K31" s="9">
        <f ca="1">_xlfn.XLOOKUP(C31,age[Age_Min], age[Age_Points],,-1)</f>
        <v>5</v>
      </c>
      <c r="L31" s="9">
        <f ca="1">_xlfn.XLOOKUP(D31, income[Income_Min], income[Income_Points],,-1)</f>
        <v>6</v>
      </c>
      <c r="M31" s="9">
        <f ca="1">_xlfn.XLOOKUP(H31,credit[Credit_Min], credit[Credit_Points],,-1)</f>
        <v>5</v>
      </c>
      <c r="N31" s="9">
        <f ca="1">_xlfn.XLOOKUP(I31, dti[DTI_Min],dti[DTI_Points],,-1)</f>
        <v>3</v>
      </c>
      <c r="O31" s="9">
        <f ca="1">_xlfn.XLOOKUP(G31, employment[Emp_Min], employment[Points],,-1)</f>
        <v>5</v>
      </c>
      <c r="P31" s="9">
        <f ca="1">_xlfn.XLOOKUP(J31, default[PrevDefault],default[Default_Points],,-1)</f>
        <v>5</v>
      </c>
      <c r="Q31" s="10">
        <f ca="1">(K31*CONFIG!$K$14)+(L31*CONFIG!$K$15)+(M31*CONFIG!$K$16)+(N31*CONFIG!$K$17)+(O31*CONFIG!$K$18)+(P31*CONFIG!$K$19)</f>
        <v>37</v>
      </c>
      <c r="R31" s="10" t="str">
        <f ca="1">_xlfn.XLOOKUP(Q31,risk[Score_Min],risk[Risk_Level],,-1)</f>
        <v>Low</v>
      </c>
      <c r="S31" s="10" t="str">
        <f t="shared" ca="1" si="8"/>
        <v>Approved</v>
      </c>
      <c r="T31" s="10">
        <f ca="1">IF(applicants[[#This Row],[Decision]]="Approved",1,0)</f>
        <v>1</v>
      </c>
      <c r="U31" s="10" t="str" cm="1">
        <f t="array" aca="1" ref="U31" ca="1">_xlfn.XLOOKUP(H31,{0,600,680,700,740,800},
             {"&lt;600","600–679","680–699","700–739","740–799","800+"},,-1)</f>
        <v>700–739</v>
      </c>
      <c r="V31" s="10" t="str" cm="1">
        <f t="array" aca="1" ref="V31" ca="1">_xlfn.XLOOKUP(I31,{0,0.25,0.4},
             {"&lt;25%","25–40%","40%+"},,-1)</f>
        <v>25–40%</v>
      </c>
      <c r="W31" s="10" t="str" cm="1">
        <f t="array" aca="1" ref="W31" ca="1">_xlfn.XLOOKUP(D31,{0,40000,80000,120000},
             {"&lt;40k","40–79k","80–119k","120k+"},,-1)</f>
        <v>80–119k</v>
      </c>
    </row>
    <row r="32" spans="2:23" ht="17" x14ac:dyDescent="0.4">
      <c r="B32" s="9">
        <v>29</v>
      </c>
      <c r="C32" s="9">
        <f t="shared" ca="1" si="0"/>
        <v>23</v>
      </c>
      <c r="D32" s="11">
        <f t="shared" ca="1" si="1"/>
        <v>43464</v>
      </c>
      <c r="E32" s="11">
        <f t="shared" ca="1" si="2"/>
        <v>30735</v>
      </c>
      <c r="F32" s="9">
        <f t="shared" ca="1" si="3"/>
        <v>36</v>
      </c>
      <c r="G32" s="9">
        <f t="shared" ca="1" si="4"/>
        <v>8</v>
      </c>
      <c r="H32" s="9">
        <f t="shared" ca="1" si="5"/>
        <v>560</v>
      </c>
      <c r="I32" s="12">
        <f t="shared" ca="1" si="6"/>
        <v>0.45</v>
      </c>
      <c r="J32" s="9" t="str">
        <f t="shared" ca="1" si="7"/>
        <v>No</v>
      </c>
      <c r="K32" s="9">
        <f ca="1">_xlfn.XLOOKUP(C32,age[Age_Min], age[Age_Points],,-1)</f>
        <v>2</v>
      </c>
      <c r="L32" s="9">
        <f ca="1">_xlfn.XLOOKUP(D32, income[Income_Min], income[Income_Points],,-1)</f>
        <v>5</v>
      </c>
      <c r="M32" s="9">
        <f ca="1">_xlfn.XLOOKUP(H32,credit[Credit_Min], credit[Credit_Points],,-1)</f>
        <v>1</v>
      </c>
      <c r="N32" s="9">
        <f ca="1">_xlfn.XLOOKUP(I32, dti[DTI_Min],dti[DTI_Points],,-1)</f>
        <v>1</v>
      </c>
      <c r="O32" s="9">
        <f ca="1">_xlfn.XLOOKUP(G32, employment[Emp_Min], employment[Points],,-1)</f>
        <v>5</v>
      </c>
      <c r="P32" s="9">
        <f ca="1">_xlfn.XLOOKUP(J32, default[PrevDefault],default[Default_Points],,-1)</f>
        <v>5</v>
      </c>
      <c r="Q32" s="10">
        <f ca="1">(K32*CONFIG!$K$14)+(L32*CONFIG!$K$15)+(M32*CONFIG!$K$16)+(N32*CONFIG!$K$17)+(O32*CONFIG!$K$18)+(P32*CONFIG!$K$19)</f>
        <v>21</v>
      </c>
      <c r="R32" s="10" t="str">
        <f ca="1">_xlfn.XLOOKUP(Q32,risk[Score_Min],risk[Risk_Level],,-1)</f>
        <v>Medium</v>
      </c>
      <c r="S32" s="10" t="str">
        <f t="shared" ca="1" si="8"/>
        <v>Rejected</v>
      </c>
      <c r="T32" s="10">
        <f ca="1">IF(applicants[[#This Row],[Decision]]="Approved",1,0)</f>
        <v>0</v>
      </c>
      <c r="U32" s="10" t="str" cm="1">
        <f t="array" aca="1" ref="U32" ca="1">_xlfn.XLOOKUP(H32,{0,600,680,700,740,800},
             {"&lt;600","600–679","680–699","700–739","740–799","800+"},,-1)</f>
        <v>&lt;600</v>
      </c>
      <c r="V32" s="10" t="str" cm="1">
        <f t="array" aca="1" ref="V32" ca="1">_xlfn.XLOOKUP(I32,{0,0.25,0.4},
             {"&lt;25%","25–40%","40%+"},,-1)</f>
        <v>40%+</v>
      </c>
      <c r="W32" s="10" t="str" cm="1">
        <f t="array" aca="1" ref="W32" ca="1">_xlfn.XLOOKUP(D32,{0,40000,80000,120000},
             {"&lt;40k","40–79k","80–119k","120k+"},,-1)</f>
        <v>40–79k</v>
      </c>
    </row>
    <row r="33" spans="2:23" ht="17" x14ac:dyDescent="0.4">
      <c r="B33" s="9">
        <v>30</v>
      </c>
      <c r="C33" s="9">
        <f t="shared" ca="1" si="0"/>
        <v>32</v>
      </c>
      <c r="D33" s="11">
        <f t="shared" ca="1" si="1"/>
        <v>131759</v>
      </c>
      <c r="E33" s="11">
        <f t="shared" ca="1" si="2"/>
        <v>21562</v>
      </c>
      <c r="F33" s="9">
        <f t="shared" ca="1" si="3"/>
        <v>24</v>
      </c>
      <c r="G33" s="9">
        <f t="shared" ca="1" si="4"/>
        <v>7</v>
      </c>
      <c r="H33" s="9">
        <f t="shared" ca="1" si="5"/>
        <v>622</v>
      </c>
      <c r="I33" s="12">
        <f t="shared" ca="1" si="6"/>
        <v>0.2</v>
      </c>
      <c r="J33" s="9" t="str">
        <f t="shared" ca="1" si="7"/>
        <v>No</v>
      </c>
      <c r="K33" s="9">
        <f ca="1">_xlfn.XLOOKUP(C33,age[Age_Min], age[Age_Points],,-1)</f>
        <v>5</v>
      </c>
      <c r="L33" s="9">
        <f ca="1">_xlfn.XLOOKUP(D33, income[Income_Min], income[Income_Points],,-1)</f>
        <v>6</v>
      </c>
      <c r="M33" s="9">
        <f ca="1">_xlfn.XLOOKUP(H33,credit[Credit_Min], credit[Credit_Points],,-1)</f>
        <v>3</v>
      </c>
      <c r="N33" s="9">
        <f ca="1">_xlfn.XLOOKUP(I33, dti[DTI_Min],dti[DTI_Points],,-1)</f>
        <v>6</v>
      </c>
      <c r="O33" s="9">
        <f ca="1">_xlfn.XLOOKUP(G33, employment[Emp_Min], employment[Points],,-1)</f>
        <v>5</v>
      </c>
      <c r="P33" s="9">
        <f ca="1">_xlfn.XLOOKUP(J33, default[PrevDefault],default[Default_Points],,-1)</f>
        <v>5</v>
      </c>
      <c r="Q33" s="10">
        <f ca="1">(K33*CONFIG!$K$14)+(L33*CONFIG!$K$15)+(M33*CONFIG!$K$16)+(N33*CONFIG!$K$17)+(O33*CONFIG!$K$18)+(P33*CONFIG!$K$19)</f>
        <v>39</v>
      </c>
      <c r="R33" s="10" t="str">
        <f ca="1">_xlfn.XLOOKUP(Q33,risk[Score_Min],risk[Risk_Level],,-1)</f>
        <v>Low</v>
      </c>
      <c r="S33" s="10" t="str">
        <f t="shared" ca="1" si="8"/>
        <v>Approved</v>
      </c>
      <c r="T33" s="10">
        <f ca="1">IF(applicants[[#This Row],[Decision]]="Approved",1,0)</f>
        <v>1</v>
      </c>
      <c r="U33" s="10" t="str" cm="1">
        <f t="array" aca="1" ref="U33" ca="1">_xlfn.XLOOKUP(H33,{0,600,680,700,740,800},
             {"&lt;600","600–679","680–699","700–739","740–799","800+"},,-1)</f>
        <v>600–679</v>
      </c>
      <c r="V33" s="10" t="str" cm="1">
        <f t="array" aca="1" ref="V33" ca="1">_xlfn.XLOOKUP(I33,{0,0.25,0.4},
             {"&lt;25%","25–40%","40%+"},,-1)</f>
        <v>&lt;25%</v>
      </c>
      <c r="W33" s="10" t="str" cm="1">
        <f t="array" aca="1" ref="W33" ca="1">_xlfn.XLOOKUP(D33,{0,40000,80000,120000},
             {"&lt;40k","40–79k","80–119k","120k+"},,-1)</f>
        <v>120k+</v>
      </c>
    </row>
    <row r="34" spans="2:23" ht="17" x14ac:dyDescent="0.4">
      <c r="B34" s="9">
        <v>31</v>
      </c>
      <c r="C34" s="9">
        <f t="shared" ca="1" si="0"/>
        <v>39</v>
      </c>
      <c r="D34" s="11">
        <f t="shared" ca="1" si="1"/>
        <v>149152</v>
      </c>
      <c r="E34" s="11">
        <f t="shared" ca="1" si="2"/>
        <v>27849</v>
      </c>
      <c r="F34" s="9">
        <f t="shared" ca="1" si="3"/>
        <v>60</v>
      </c>
      <c r="G34" s="9">
        <f t="shared" ca="1" si="4"/>
        <v>3</v>
      </c>
      <c r="H34" s="9">
        <f t="shared" ca="1" si="5"/>
        <v>819</v>
      </c>
      <c r="I34" s="12">
        <f t="shared" ca="1" si="6"/>
        <v>0.34</v>
      </c>
      <c r="J34" s="9" t="str">
        <f t="shared" ca="1" si="7"/>
        <v>No</v>
      </c>
      <c r="K34" s="9">
        <f ca="1">_xlfn.XLOOKUP(C34,age[Age_Min], age[Age_Points],,-1)</f>
        <v>5</v>
      </c>
      <c r="L34" s="9">
        <f ca="1">_xlfn.XLOOKUP(D34, income[Income_Min], income[Income_Points],,-1)</f>
        <v>6</v>
      </c>
      <c r="M34" s="9">
        <f ca="1">_xlfn.XLOOKUP(H34,credit[Credit_Min], credit[Credit_Points],,-1)</f>
        <v>6</v>
      </c>
      <c r="N34" s="9">
        <f ca="1">_xlfn.XLOOKUP(I34, dti[DTI_Min],dti[DTI_Points],,-1)</f>
        <v>3</v>
      </c>
      <c r="O34" s="9">
        <f ca="1">_xlfn.XLOOKUP(G34, employment[Emp_Min], employment[Points],,-1)</f>
        <v>3</v>
      </c>
      <c r="P34" s="9">
        <f ca="1">_xlfn.XLOOKUP(J34, default[PrevDefault],default[Default_Points],,-1)</f>
        <v>5</v>
      </c>
      <c r="Q34" s="10">
        <f ca="1">(K34*CONFIG!$K$14)+(L34*CONFIG!$K$15)+(M34*CONFIG!$K$16)+(N34*CONFIG!$K$17)+(O34*CONFIG!$K$18)+(P34*CONFIG!$K$19)</f>
        <v>37</v>
      </c>
      <c r="R34" s="10" t="str">
        <f ca="1">_xlfn.XLOOKUP(Q34,risk[Score_Min],risk[Risk_Level],,-1)</f>
        <v>Low</v>
      </c>
      <c r="S34" s="10" t="str">
        <f t="shared" ca="1" si="8"/>
        <v>Approved</v>
      </c>
      <c r="T34" s="10">
        <f ca="1">IF(applicants[[#This Row],[Decision]]="Approved",1,0)</f>
        <v>1</v>
      </c>
      <c r="U34" s="10" t="str" cm="1">
        <f t="array" aca="1" ref="U34" ca="1">_xlfn.XLOOKUP(H34,{0,600,680,700,740,800},
             {"&lt;600","600–679","680–699","700–739","740–799","800+"},,-1)</f>
        <v>800+</v>
      </c>
      <c r="V34" s="10" t="str" cm="1">
        <f t="array" aca="1" ref="V34" ca="1">_xlfn.XLOOKUP(I34,{0,0.25,0.4},
             {"&lt;25%","25–40%","40%+"},,-1)</f>
        <v>25–40%</v>
      </c>
      <c r="W34" s="10" t="str" cm="1">
        <f t="array" aca="1" ref="W34" ca="1">_xlfn.XLOOKUP(D34,{0,40000,80000,120000},
             {"&lt;40k","40–79k","80–119k","120k+"},,-1)</f>
        <v>120k+</v>
      </c>
    </row>
    <row r="35" spans="2:23" ht="17" x14ac:dyDescent="0.4">
      <c r="B35" s="9">
        <v>32</v>
      </c>
      <c r="C35" s="9">
        <f t="shared" ca="1" si="0"/>
        <v>35</v>
      </c>
      <c r="D35" s="11">
        <f t="shared" ca="1" si="1"/>
        <v>105731</v>
      </c>
      <c r="E35" s="11">
        <f t="shared" ca="1" si="2"/>
        <v>14874</v>
      </c>
      <c r="F35" s="9">
        <f t="shared" ca="1" si="3"/>
        <v>12</v>
      </c>
      <c r="G35" s="9">
        <f t="shared" ca="1" si="4"/>
        <v>4</v>
      </c>
      <c r="H35" s="9">
        <f t="shared" ca="1" si="5"/>
        <v>841</v>
      </c>
      <c r="I35" s="12">
        <f t="shared" ca="1" si="6"/>
        <v>0.45</v>
      </c>
      <c r="J35" s="9" t="str">
        <f t="shared" ca="1" si="7"/>
        <v>No</v>
      </c>
      <c r="K35" s="9">
        <f ca="1">_xlfn.XLOOKUP(C35,age[Age_Min], age[Age_Points],,-1)</f>
        <v>5</v>
      </c>
      <c r="L35" s="9">
        <f ca="1">_xlfn.XLOOKUP(D35, income[Income_Min], income[Income_Points],,-1)</f>
        <v>6</v>
      </c>
      <c r="M35" s="9">
        <f ca="1">_xlfn.XLOOKUP(H35,credit[Credit_Min], credit[Credit_Points],,-1)</f>
        <v>6</v>
      </c>
      <c r="N35" s="9">
        <f ca="1">_xlfn.XLOOKUP(I35, dti[DTI_Min],dti[DTI_Points],,-1)</f>
        <v>1</v>
      </c>
      <c r="O35" s="9">
        <f ca="1">_xlfn.XLOOKUP(G35, employment[Emp_Min], employment[Points],,-1)</f>
        <v>3</v>
      </c>
      <c r="P35" s="9">
        <f ca="1">_xlfn.XLOOKUP(J35, default[PrevDefault],default[Default_Points],,-1)</f>
        <v>5</v>
      </c>
      <c r="Q35" s="10">
        <f ca="1">(K35*CONFIG!$K$14)+(L35*CONFIG!$K$15)+(M35*CONFIG!$K$16)+(N35*CONFIG!$K$17)+(O35*CONFIG!$K$18)+(P35*CONFIG!$K$19)</f>
        <v>33</v>
      </c>
      <c r="R35" s="10" t="str">
        <f ca="1">_xlfn.XLOOKUP(Q35,risk[Score_Min],risk[Risk_Level],,-1)</f>
        <v>Low</v>
      </c>
      <c r="S35" s="10" t="str">
        <f t="shared" ca="1" si="8"/>
        <v>Approved</v>
      </c>
      <c r="T35" s="10">
        <f ca="1">IF(applicants[[#This Row],[Decision]]="Approved",1,0)</f>
        <v>1</v>
      </c>
      <c r="U35" s="10" t="str" cm="1">
        <f t="array" aca="1" ref="U35" ca="1">_xlfn.XLOOKUP(H35,{0,600,680,700,740,800},
             {"&lt;600","600–679","680–699","700–739","740–799","800+"},,-1)</f>
        <v>800+</v>
      </c>
      <c r="V35" s="10" t="str" cm="1">
        <f t="array" aca="1" ref="V35" ca="1">_xlfn.XLOOKUP(I35,{0,0.25,0.4},
             {"&lt;25%","25–40%","40%+"},,-1)</f>
        <v>40%+</v>
      </c>
      <c r="W35" s="10" t="str" cm="1">
        <f t="array" aca="1" ref="W35" ca="1">_xlfn.XLOOKUP(D35,{0,40000,80000,120000},
             {"&lt;40k","40–79k","80–119k","120k+"},,-1)</f>
        <v>80–119k</v>
      </c>
    </row>
    <row r="36" spans="2:23" ht="17" x14ac:dyDescent="0.4">
      <c r="B36" s="9">
        <v>33</v>
      </c>
      <c r="C36" s="9">
        <f t="shared" ca="1" si="0"/>
        <v>48</v>
      </c>
      <c r="D36" s="11">
        <f t="shared" ca="1" si="1"/>
        <v>47950</v>
      </c>
      <c r="E36" s="11">
        <f t="shared" ca="1" si="2"/>
        <v>39954</v>
      </c>
      <c r="F36" s="9">
        <f t="shared" ca="1" si="3"/>
        <v>60</v>
      </c>
      <c r="G36" s="9">
        <f t="shared" ca="1" si="4"/>
        <v>8</v>
      </c>
      <c r="H36" s="9">
        <f t="shared" ca="1" si="5"/>
        <v>722</v>
      </c>
      <c r="I36" s="12">
        <f t="shared" ca="1" si="6"/>
        <v>0.24</v>
      </c>
      <c r="J36" s="9" t="str">
        <f t="shared" ca="1" si="7"/>
        <v>No</v>
      </c>
      <c r="K36" s="9">
        <f ca="1">_xlfn.XLOOKUP(C36,age[Age_Min], age[Age_Points],,-1)</f>
        <v>4</v>
      </c>
      <c r="L36" s="9">
        <f ca="1">_xlfn.XLOOKUP(D36, income[Income_Min], income[Income_Points],,-1)</f>
        <v>5</v>
      </c>
      <c r="M36" s="9">
        <f ca="1">_xlfn.XLOOKUP(H36,credit[Credit_Min], credit[Credit_Points],,-1)</f>
        <v>5</v>
      </c>
      <c r="N36" s="9">
        <f ca="1">_xlfn.XLOOKUP(I36, dti[DTI_Min],dti[DTI_Points],,-1)</f>
        <v>6</v>
      </c>
      <c r="O36" s="9">
        <f ca="1">_xlfn.XLOOKUP(G36, employment[Emp_Min], employment[Points],,-1)</f>
        <v>5</v>
      </c>
      <c r="P36" s="9">
        <f ca="1">_xlfn.XLOOKUP(J36, default[PrevDefault],default[Default_Points],,-1)</f>
        <v>5</v>
      </c>
      <c r="Q36" s="10">
        <f ca="1">(K36*CONFIG!$K$14)+(L36*CONFIG!$K$15)+(M36*CONFIG!$K$16)+(N36*CONFIG!$K$17)+(O36*CONFIG!$K$18)+(P36*CONFIG!$K$19)</f>
        <v>41</v>
      </c>
      <c r="R36" s="10" t="str">
        <f ca="1">_xlfn.XLOOKUP(Q36,risk[Score_Min],risk[Risk_Level],,-1)</f>
        <v>Low</v>
      </c>
      <c r="S36" s="10" t="str">
        <f t="shared" ca="1" si="8"/>
        <v>Approved</v>
      </c>
      <c r="T36" s="10">
        <f ca="1">IF(applicants[[#This Row],[Decision]]="Approved",1,0)</f>
        <v>1</v>
      </c>
      <c r="U36" s="10" t="str" cm="1">
        <f t="array" aca="1" ref="U36" ca="1">_xlfn.XLOOKUP(H36,{0,600,680,700,740,800},
             {"&lt;600","600–679","680–699","700–739","740–799","800+"},,-1)</f>
        <v>700–739</v>
      </c>
      <c r="V36" s="10" t="str" cm="1">
        <f t="array" aca="1" ref="V36" ca="1">_xlfn.XLOOKUP(I36,{0,0.25,0.4},
             {"&lt;25%","25–40%","40%+"},,-1)</f>
        <v>&lt;25%</v>
      </c>
      <c r="W36" s="10" t="str" cm="1">
        <f t="array" aca="1" ref="W36" ca="1">_xlfn.XLOOKUP(D36,{0,40000,80000,120000},
             {"&lt;40k","40–79k","80–119k","120k+"},,-1)</f>
        <v>40–79k</v>
      </c>
    </row>
    <row r="37" spans="2:23" ht="17" x14ac:dyDescent="0.4">
      <c r="B37" s="9">
        <v>34</v>
      </c>
      <c r="C37" s="9">
        <f t="shared" ca="1" si="0"/>
        <v>50</v>
      </c>
      <c r="D37" s="11">
        <f t="shared" ca="1" si="1"/>
        <v>146351</v>
      </c>
      <c r="E37" s="11">
        <f t="shared" ca="1" si="2"/>
        <v>5425</v>
      </c>
      <c r="F37" s="9">
        <f t="shared" ca="1" si="3"/>
        <v>24</v>
      </c>
      <c r="G37" s="9">
        <f t="shared" ca="1" si="4"/>
        <v>5</v>
      </c>
      <c r="H37" s="9">
        <f t="shared" ca="1" si="5"/>
        <v>684</v>
      </c>
      <c r="I37" s="12">
        <f t="shared" ca="1" si="6"/>
        <v>0.44</v>
      </c>
      <c r="J37" s="9" t="str">
        <f t="shared" ca="1" si="7"/>
        <v>No</v>
      </c>
      <c r="K37" s="9">
        <f ca="1">_xlfn.XLOOKUP(C37,age[Age_Min], age[Age_Points],,-1)</f>
        <v>4</v>
      </c>
      <c r="L37" s="9">
        <f ca="1">_xlfn.XLOOKUP(D37, income[Income_Min], income[Income_Points],,-1)</f>
        <v>6</v>
      </c>
      <c r="M37" s="9">
        <f ca="1">_xlfn.XLOOKUP(H37,credit[Credit_Min], credit[Credit_Points],,-1)</f>
        <v>3</v>
      </c>
      <c r="N37" s="9">
        <f ca="1">_xlfn.XLOOKUP(I37, dti[DTI_Min],dti[DTI_Points],,-1)</f>
        <v>1</v>
      </c>
      <c r="O37" s="9">
        <f ca="1">_xlfn.XLOOKUP(G37, employment[Emp_Min], employment[Points],,-1)</f>
        <v>3</v>
      </c>
      <c r="P37" s="9">
        <f ca="1">_xlfn.XLOOKUP(J37, default[PrevDefault],default[Default_Points],,-1)</f>
        <v>5</v>
      </c>
      <c r="Q37" s="10">
        <f ca="1">(K37*CONFIG!$K$14)+(L37*CONFIG!$K$15)+(M37*CONFIG!$K$16)+(N37*CONFIG!$K$17)+(O37*CONFIG!$K$18)+(P37*CONFIG!$K$19)</f>
        <v>26</v>
      </c>
      <c r="R37" s="10" t="str">
        <f ca="1">_xlfn.XLOOKUP(Q37,risk[Score_Min],risk[Risk_Level],,-1)</f>
        <v>Medium</v>
      </c>
      <c r="S37" s="10" t="str">
        <f t="shared" ca="1" si="8"/>
        <v>Rejected</v>
      </c>
      <c r="T37" s="10">
        <f ca="1">IF(applicants[[#This Row],[Decision]]="Approved",1,0)</f>
        <v>0</v>
      </c>
      <c r="U37" s="10" t="str" cm="1">
        <f t="array" aca="1" ref="U37" ca="1">_xlfn.XLOOKUP(H37,{0,600,680,700,740,800},
             {"&lt;600","600–679","680–699","700–739","740–799","800+"},,-1)</f>
        <v>680–699</v>
      </c>
      <c r="V37" s="10" t="str" cm="1">
        <f t="array" aca="1" ref="V37" ca="1">_xlfn.XLOOKUP(I37,{0,0.25,0.4},
             {"&lt;25%","25–40%","40%+"},,-1)</f>
        <v>40%+</v>
      </c>
      <c r="W37" s="10" t="str" cm="1">
        <f t="array" aca="1" ref="W37" ca="1">_xlfn.XLOOKUP(D37,{0,40000,80000,120000},
             {"&lt;40k","40–79k","80–119k","120k+"},,-1)</f>
        <v>120k+</v>
      </c>
    </row>
    <row r="38" spans="2:23" ht="17" x14ac:dyDescent="0.4">
      <c r="B38" s="9">
        <v>35</v>
      </c>
      <c r="C38" s="9">
        <f t="shared" ca="1" si="0"/>
        <v>36</v>
      </c>
      <c r="D38" s="11">
        <f t="shared" ca="1" si="1"/>
        <v>97993</v>
      </c>
      <c r="E38" s="11">
        <f t="shared" ca="1" si="2"/>
        <v>17634</v>
      </c>
      <c r="F38" s="9">
        <f t="shared" ca="1" si="3"/>
        <v>24</v>
      </c>
      <c r="G38" s="9">
        <f t="shared" ca="1" si="4"/>
        <v>10</v>
      </c>
      <c r="H38" s="9">
        <f t="shared" ca="1" si="5"/>
        <v>576</v>
      </c>
      <c r="I38" s="12">
        <f t="shared" ca="1" si="6"/>
        <v>0.38</v>
      </c>
      <c r="J38" s="9" t="str">
        <f t="shared" ca="1" si="7"/>
        <v>Yes</v>
      </c>
      <c r="K38" s="9">
        <f ca="1">_xlfn.XLOOKUP(C38,age[Age_Min], age[Age_Points],,-1)</f>
        <v>5</v>
      </c>
      <c r="L38" s="9">
        <f ca="1">_xlfn.XLOOKUP(D38, income[Income_Min], income[Income_Points],,-1)</f>
        <v>6</v>
      </c>
      <c r="M38" s="9">
        <f ca="1">_xlfn.XLOOKUP(H38,credit[Credit_Min], credit[Credit_Points],,-1)</f>
        <v>1</v>
      </c>
      <c r="N38" s="9">
        <f ca="1">_xlfn.XLOOKUP(I38, dti[DTI_Min],dti[DTI_Points],,-1)</f>
        <v>3</v>
      </c>
      <c r="O38" s="9">
        <f ca="1">_xlfn.XLOOKUP(G38, employment[Emp_Min], employment[Points],,-1)</f>
        <v>5</v>
      </c>
      <c r="P38" s="9">
        <f ca="1">_xlfn.XLOOKUP(J38, default[PrevDefault],default[Default_Points],,-1)</f>
        <v>0</v>
      </c>
      <c r="Q38" s="10">
        <f ca="1">(K38*CONFIG!$K$14)+(L38*CONFIG!$K$15)+(M38*CONFIG!$K$16)+(N38*CONFIG!$K$17)+(O38*CONFIG!$K$18)+(P38*CONFIG!$K$19)</f>
        <v>24</v>
      </c>
      <c r="R38" s="10" t="str">
        <f ca="1">_xlfn.XLOOKUP(Q38,risk[Score_Min],risk[Risk_Level],,-1)</f>
        <v>Medium</v>
      </c>
      <c r="S38" s="10" t="str">
        <f t="shared" ca="1" si="8"/>
        <v>Approved</v>
      </c>
      <c r="T38" s="10">
        <f ca="1">IF(applicants[[#This Row],[Decision]]="Approved",1,0)</f>
        <v>1</v>
      </c>
      <c r="U38" s="10" t="str" cm="1">
        <f t="array" aca="1" ref="U38" ca="1">_xlfn.XLOOKUP(H38,{0,600,680,700,740,800},
             {"&lt;600","600–679","680–699","700–739","740–799","800+"},,-1)</f>
        <v>&lt;600</v>
      </c>
      <c r="V38" s="10" t="str" cm="1">
        <f t="array" aca="1" ref="V38" ca="1">_xlfn.XLOOKUP(I38,{0,0.25,0.4},
             {"&lt;25%","25–40%","40%+"},,-1)</f>
        <v>25–40%</v>
      </c>
      <c r="W38" s="10" t="str" cm="1">
        <f t="array" aca="1" ref="W38" ca="1">_xlfn.XLOOKUP(D38,{0,40000,80000,120000},
             {"&lt;40k","40–79k","80–119k","120k+"},,-1)</f>
        <v>80–119k</v>
      </c>
    </row>
    <row r="39" spans="2:23" ht="17" x14ac:dyDescent="0.4">
      <c r="B39" s="9">
        <v>36</v>
      </c>
      <c r="C39" s="9">
        <f t="shared" ca="1" si="0"/>
        <v>35</v>
      </c>
      <c r="D39" s="11">
        <f t="shared" ca="1" si="1"/>
        <v>119932</v>
      </c>
      <c r="E39" s="11">
        <f t="shared" ca="1" si="2"/>
        <v>14724</v>
      </c>
      <c r="F39" s="9">
        <f t="shared" ca="1" si="3"/>
        <v>36</v>
      </c>
      <c r="G39" s="9">
        <f t="shared" ca="1" si="4"/>
        <v>9</v>
      </c>
      <c r="H39" s="9">
        <f t="shared" ca="1" si="5"/>
        <v>693</v>
      </c>
      <c r="I39" s="12">
        <f t="shared" ca="1" si="6"/>
        <v>0.42</v>
      </c>
      <c r="J39" s="9" t="str">
        <f t="shared" ca="1" si="7"/>
        <v>No</v>
      </c>
      <c r="K39" s="9">
        <f ca="1">_xlfn.XLOOKUP(C39,age[Age_Min], age[Age_Points],,-1)</f>
        <v>5</v>
      </c>
      <c r="L39" s="9">
        <f ca="1">_xlfn.XLOOKUP(D39, income[Income_Min], income[Income_Points],,-1)</f>
        <v>6</v>
      </c>
      <c r="M39" s="9">
        <f ca="1">_xlfn.XLOOKUP(H39,credit[Credit_Min], credit[Credit_Points],,-1)</f>
        <v>3</v>
      </c>
      <c r="N39" s="9">
        <f ca="1">_xlfn.XLOOKUP(I39, dti[DTI_Min],dti[DTI_Points],,-1)</f>
        <v>1</v>
      </c>
      <c r="O39" s="9">
        <f ca="1">_xlfn.XLOOKUP(G39, employment[Emp_Min], employment[Points],,-1)</f>
        <v>5</v>
      </c>
      <c r="P39" s="9">
        <f ca="1">_xlfn.XLOOKUP(J39, default[PrevDefault],default[Default_Points],,-1)</f>
        <v>5</v>
      </c>
      <c r="Q39" s="10">
        <f ca="1">(K39*CONFIG!$K$14)+(L39*CONFIG!$K$15)+(M39*CONFIG!$K$16)+(N39*CONFIG!$K$17)+(O39*CONFIG!$K$18)+(P39*CONFIG!$K$19)</f>
        <v>29</v>
      </c>
      <c r="R39" s="10" t="str">
        <f ca="1">_xlfn.XLOOKUP(Q39,risk[Score_Min],risk[Risk_Level],,-1)</f>
        <v>Medium</v>
      </c>
      <c r="S39" s="10" t="str">
        <f t="shared" ca="1" si="8"/>
        <v>Rejected</v>
      </c>
      <c r="T39" s="10">
        <f ca="1">IF(applicants[[#This Row],[Decision]]="Approved",1,0)</f>
        <v>0</v>
      </c>
      <c r="U39" s="10" t="str" cm="1">
        <f t="array" aca="1" ref="U39" ca="1">_xlfn.XLOOKUP(H39,{0,600,680,700,740,800},
             {"&lt;600","600–679","680–699","700–739","740–799","800+"},,-1)</f>
        <v>680–699</v>
      </c>
      <c r="V39" s="10" t="str" cm="1">
        <f t="array" aca="1" ref="V39" ca="1">_xlfn.XLOOKUP(I39,{0,0.25,0.4},
             {"&lt;25%","25–40%","40%+"},,-1)</f>
        <v>40%+</v>
      </c>
      <c r="W39" s="10" t="str" cm="1">
        <f t="array" aca="1" ref="W39" ca="1">_xlfn.XLOOKUP(D39,{0,40000,80000,120000},
             {"&lt;40k","40–79k","80–119k","120k+"},,-1)</f>
        <v>80–119k</v>
      </c>
    </row>
    <row r="40" spans="2:23" ht="17" x14ac:dyDescent="0.4">
      <c r="B40" s="9">
        <v>37</v>
      </c>
      <c r="C40" s="9">
        <f t="shared" ca="1" si="0"/>
        <v>50</v>
      </c>
      <c r="D40" s="11">
        <f t="shared" ca="1" si="1"/>
        <v>129805</v>
      </c>
      <c r="E40" s="11">
        <f t="shared" ca="1" si="2"/>
        <v>10061</v>
      </c>
      <c r="F40" s="9">
        <f t="shared" ca="1" si="3"/>
        <v>36</v>
      </c>
      <c r="G40" s="9">
        <f t="shared" ca="1" si="4"/>
        <v>7</v>
      </c>
      <c r="H40" s="9">
        <f t="shared" ca="1" si="5"/>
        <v>639</v>
      </c>
      <c r="I40" s="12">
        <f t="shared" ca="1" si="6"/>
        <v>0.42</v>
      </c>
      <c r="J40" s="9" t="str">
        <f t="shared" ca="1" si="7"/>
        <v>No</v>
      </c>
      <c r="K40" s="9">
        <f ca="1">_xlfn.XLOOKUP(C40,age[Age_Min], age[Age_Points],,-1)</f>
        <v>4</v>
      </c>
      <c r="L40" s="9">
        <f ca="1">_xlfn.XLOOKUP(D40, income[Income_Min], income[Income_Points],,-1)</f>
        <v>6</v>
      </c>
      <c r="M40" s="9">
        <f ca="1">_xlfn.XLOOKUP(H40,credit[Credit_Min], credit[Credit_Points],,-1)</f>
        <v>3</v>
      </c>
      <c r="N40" s="9">
        <f ca="1">_xlfn.XLOOKUP(I40, dti[DTI_Min],dti[DTI_Points],,-1)</f>
        <v>1</v>
      </c>
      <c r="O40" s="9">
        <f ca="1">_xlfn.XLOOKUP(G40, employment[Emp_Min], employment[Points],,-1)</f>
        <v>5</v>
      </c>
      <c r="P40" s="9">
        <f ca="1">_xlfn.XLOOKUP(J40, default[PrevDefault],default[Default_Points],,-1)</f>
        <v>5</v>
      </c>
      <c r="Q40" s="10">
        <f ca="1">(K40*CONFIG!$K$14)+(L40*CONFIG!$K$15)+(M40*CONFIG!$K$16)+(N40*CONFIG!$K$17)+(O40*CONFIG!$K$18)+(P40*CONFIG!$K$19)</f>
        <v>28</v>
      </c>
      <c r="R40" s="10" t="str">
        <f ca="1">_xlfn.XLOOKUP(Q40,risk[Score_Min],risk[Risk_Level],,-1)</f>
        <v>Medium</v>
      </c>
      <c r="S40" s="10" t="str">
        <f t="shared" ca="1" si="8"/>
        <v>Rejected</v>
      </c>
      <c r="T40" s="10">
        <f ca="1">IF(applicants[[#This Row],[Decision]]="Approved",1,0)</f>
        <v>0</v>
      </c>
      <c r="U40" s="10" t="str" cm="1">
        <f t="array" aca="1" ref="U40" ca="1">_xlfn.XLOOKUP(H40,{0,600,680,700,740,800},
             {"&lt;600","600–679","680–699","700–739","740–799","800+"},,-1)</f>
        <v>600–679</v>
      </c>
      <c r="V40" s="10" t="str" cm="1">
        <f t="array" aca="1" ref="V40" ca="1">_xlfn.XLOOKUP(I40,{0,0.25,0.4},
             {"&lt;25%","25–40%","40%+"},,-1)</f>
        <v>40%+</v>
      </c>
      <c r="W40" s="10" t="str" cm="1">
        <f t="array" aca="1" ref="W40" ca="1">_xlfn.XLOOKUP(D40,{0,40000,80000,120000},
             {"&lt;40k","40–79k","80–119k","120k+"},,-1)</f>
        <v>120k+</v>
      </c>
    </row>
    <row r="41" spans="2:23" ht="17" x14ac:dyDescent="0.4">
      <c r="B41" s="9">
        <v>38</v>
      </c>
      <c r="C41" s="9">
        <f t="shared" ca="1" si="0"/>
        <v>60</v>
      </c>
      <c r="D41" s="11">
        <f t="shared" ca="1" si="1"/>
        <v>104692</v>
      </c>
      <c r="E41" s="11">
        <f t="shared" ca="1" si="2"/>
        <v>16370</v>
      </c>
      <c r="F41" s="9">
        <f t="shared" ca="1" si="3"/>
        <v>36</v>
      </c>
      <c r="G41" s="9">
        <f t="shared" ca="1" si="4"/>
        <v>8</v>
      </c>
      <c r="H41" s="9">
        <f t="shared" ca="1" si="5"/>
        <v>844</v>
      </c>
      <c r="I41" s="12">
        <f t="shared" ca="1" si="6"/>
        <v>0.48</v>
      </c>
      <c r="J41" s="9" t="str">
        <f t="shared" ca="1" si="7"/>
        <v>No</v>
      </c>
      <c r="K41" s="9">
        <f ca="1">_xlfn.XLOOKUP(C41,age[Age_Min], age[Age_Points],,-1)</f>
        <v>4</v>
      </c>
      <c r="L41" s="9">
        <f ca="1">_xlfn.XLOOKUP(D41, income[Income_Min], income[Income_Points],,-1)</f>
        <v>6</v>
      </c>
      <c r="M41" s="9">
        <f ca="1">_xlfn.XLOOKUP(H41,credit[Credit_Min], credit[Credit_Points],,-1)</f>
        <v>6</v>
      </c>
      <c r="N41" s="9">
        <f ca="1">_xlfn.XLOOKUP(I41, dti[DTI_Min],dti[DTI_Points],,-1)</f>
        <v>1</v>
      </c>
      <c r="O41" s="9">
        <f ca="1">_xlfn.XLOOKUP(G41, employment[Emp_Min], employment[Points],,-1)</f>
        <v>5</v>
      </c>
      <c r="P41" s="9">
        <f ca="1">_xlfn.XLOOKUP(J41, default[PrevDefault],default[Default_Points],,-1)</f>
        <v>5</v>
      </c>
      <c r="Q41" s="10">
        <f ca="1">(K41*CONFIG!$K$14)+(L41*CONFIG!$K$15)+(M41*CONFIG!$K$16)+(N41*CONFIG!$K$17)+(O41*CONFIG!$K$18)+(P41*CONFIG!$K$19)</f>
        <v>34</v>
      </c>
      <c r="R41" s="10" t="str">
        <f ca="1">_xlfn.XLOOKUP(Q41,risk[Score_Min],risk[Risk_Level],,-1)</f>
        <v>Low</v>
      </c>
      <c r="S41" s="10" t="str">
        <f t="shared" ca="1" si="8"/>
        <v>Approved</v>
      </c>
      <c r="T41" s="10">
        <f ca="1">IF(applicants[[#This Row],[Decision]]="Approved",1,0)</f>
        <v>1</v>
      </c>
      <c r="U41" s="10" t="str" cm="1">
        <f t="array" aca="1" ref="U41" ca="1">_xlfn.XLOOKUP(H41,{0,600,680,700,740,800},
             {"&lt;600","600–679","680–699","700–739","740–799","800+"},,-1)</f>
        <v>800+</v>
      </c>
      <c r="V41" s="10" t="str" cm="1">
        <f t="array" aca="1" ref="V41" ca="1">_xlfn.XLOOKUP(I41,{0,0.25,0.4},
             {"&lt;25%","25–40%","40%+"},,-1)</f>
        <v>40%+</v>
      </c>
      <c r="W41" s="10" t="str" cm="1">
        <f t="array" aca="1" ref="W41" ca="1">_xlfn.XLOOKUP(D41,{0,40000,80000,120000},
             {"&lt;40k","40–79k","80–119k","120k+"},,-1)</f>
        <v>80–119k</v>
      </c>
    </row>
    <row r="42" spans="2:23" ht="17" x14ac:dyDescent="0.4">
      <c r="B42" s="9">
        <v>39</v>
      </c>
      <c r="C42" s="9">
        <f t="shared" ca="1" si="0"/>
        <v>34</v>
      </c>
      <c r="D42" s="11">
        <f t="shared" ca="1" si="1"/>
        <v>68970</v>
      </c>
      <c r="E42" s="11">
        <f t="shared" ca="1" si="2"/>
        <v>11483</v>
      </c>
      <c r="F42" s="9">
        <f t="shared" ca="1" si="3"/>
        <v>60</v>
      </c>
      <c r="G42" s="9">
        <f t="shared" ca="1" si="4"/>
        <v>10</v>
      </c>
      <c r="H42" s="9">
        <f t="shared" ca="1" si="5"/>
        <v>711</v>
      </c>
      <c r="I42" s="12">
        <f t="shared" ca="1" si="6"/>
        <v>0.36</v>
      </c>
      <c r="J42" s="9" t="str">
        <f t="shared" ca="1" si="7"/>
        <v>No</v>
      </c>
      <c r="K42" s="9">
        <f ca="1">_xlfn.XLOOKUP(C42,age[Age_Min], age[Age_Points],,-1)</f>
        <v>5</v>
      </c>
      <c r="L42" s="9">
        <f ca="1">_xlfn.XLOOKUP(D42, income[Income_Min], income[Income_Points],,-1)</f>
        <v>5</v>
      </c>
      <c r="M42" s="9">
        <f ca="1">_xlfn.XLOOKUP(H42,credit[Credit_Min], credit[Credit_Points],,-1)</f>
        <v>5</v>
      </c>
      <c r="N42" s="9">
        <f ca="1">_xlfn.XLOOKUP(I42, dti[DTI_Min],dti[DTI_Points],,-1)</f>
        <v>3</v>
      </c>
      <c r="O42" s="9">
        <f ca="1">_xlfn.XLOOKUP(G42, employment[Emp_Min], employment[Points],,-1)</f>
        <v>5</v>
      </c>
      <c r="P42" s="9">
        <f ca="1">_xlfn.XLOOKUP(J42, default[PrevDefault],default[Default_Points],,-1)</f>
        <v>5</v>
      </c>
      <c r="Q42" s="10">
        <f ca="1">(K42*CONFIG!$K$14)+(L42*CONFIG!$K$15)+(M42*CONFIG!$K$16)+(N42*CONFIG!$K$17)+(O42*CONFIG!$K$18)+(P42*CONFIG!$K$19)</f>
        <v>36</v>
      </c>
      <c r="R42" s="10" t="str">
        <f ca="1">_xlfn.XLOOKUP(Q42,risk[Score_Min],risk[Risk_Level],,-1)</f>
        <v>Low</v>
      </c>
      <c r="S42" s="10" t="str">
        <f t="shared" ca="1" si="8"/>
        <v>Approved</v>
      </c>
      <c r="T42" s="10">
        <f ca="1">IF(applicants[[#This Row],[Decision]]="Approved",1,0)</f>
        <v>1</v>
      </c>
      <c r="U42" s="10" t="str" cm="1">
        <f t="array" aca="1" ref="U42" ca="1">_xlfn.XLOOKUP(H42,{0,600,680,700,740,800},
             {"&lt;600","600–679","680–699","700–739","740–799","800+"},,-1)</f>
        <v>700–739</v>
      </c>
      <c r="V42" s="10" t="str" cm="1">
        <f t="array" aca="1" ref="V42" ca="1">_xlfn.XLOOKUP(I42,{0,0.25,0.4},
             {"&lt;25%","25–40%","40%+"},,-1)</f>
        <v>25–40%</v>
      </c>
      <c r="W42" s="10" t="str" cm="1">
        <f t="array" aca="1" ref="W42" ca="1">_xlfn.XLOOKUP(D42,{0,40000,80000,120000},
             {"&lt;40k","40–79k","80–119k","120k+"},,-1)</f>
        <v>40–79k</v>
      </c>
    </row>
    <row r="43" spans="2:23" ht="17" x14ac:dyDescent="0.4">
      <c r="B43" s="9">
        <v>40</v>
      </c>
      <c r="C43" s="9">
        <f t="shared" ca="1" si="0"/>
        <v>45</v>
      </c>
      <c r="D43" s="11">
        <f t="shared" ca="1" si="1"/>
        <v>85796</v>
      </c>
      <c r="E43" s="11">
        <f t="shared" ca="1" si="2"/>
        <v>22646</v>
      </c>
      <c r="F43" s="9">
        <f t="shared" ca="1" si="3"/>
        <v>60</v>
      </c>
      <c r="G43" s="9">
        <f t="shared" ca="1" si="4"/>
        <v>4</v>
      </c>
      <c r="H43" s="9">
        <f t="shared" ca="1" si="5"/>
        <v>604</v>
      </c>
      <c r="I43" s="12">
        <f t="shared" ca="1" si="6"/>
        <v>0.38</v>
      </c>
      <c r="J43" s="9" t="str">
        <f t="shared" ca="1" si="7"/>
        <v>No</v>
      </c>
      <c r="K43" s="9">
        <f ca="1">_xlfn.XLOOKUP(C43,age[Age_Min], age[Age_Points],,-1)</f>
        <v>4</v>
      </c>
      <c r="L43" s="9">
        <f ca="1">_xlfn.XLOOKUP(D43, income[Income_Min], income[Income_Points],,-1)</f>
        <v>6</v>
      </c>
      <c r="M43" s="9">
        <f ca="1">_xlfn.XLOOKUP(H43,credit[Credit_Min], credit[Credit_Points],,-1)</f>
        <v>3</v>
      </c>
      <c r="N43" s="9">
        <f ca="1">_xlfn.XLOOKUP(I43, dti[DTI_Min],dti[DTI_Points],,-1)</f>
        <v>3</v>
      </c>
      <c r="O43" s="9">
        <f ca="1">_xlfn.XLOOKUP(G43, employment[Emp_Min], employment[Points],,-1)</f>
        <v>3</v>
      </c>
      <c r="P43" s="9">
        <f ca="1">_xlfn.XLOOKUP(J43, default[PrevDefault],default[Default_Points],,-1)</f>
        <v>5</v>
      </c>
      <c r="Q43" s="10">
        <f ca="1">(K43*CONFIG!$K$14)+(L43*CONFIG!$K$15)+(M43*CONFIG!$K$16)+(N43*CONFIG!$K$17)+(O43*CONFIG!$K$18)+(P43*CONFIG!$K$19)</f>
        <v>30</v>
      </c>
      <c r="R43" s="10" t="str">
        <f ca="1">_xlfn.XLOOKUP(Q43,risk[Score_Min],risk[Risk_Level],,-1)</f>
        <v>Low</v>
      </c>
      <c r="S43" s="10" t="str">
        <f t="shared" ca="1" si="8"/>
        <v>Approved</v>
      </c>
      <c r="T43" s="10">
        <f ca="1">IF(applicants[[#This Row],[Decision]]="Approved",1,0)</f>
        <v>1</v>
      </c>
      <c r="U43" s="10" t="str" cm="1">
        <f t="array" aca="1" ref="U43" ca="1">_xlfn.XLOOKUP(H43,{0,600,680,700,740,800},
             {"&lt;600","600–679","680–699","700–739","740–799","800+"},,-1)</f>
        <v>600–679</v>
      </c>
      <c r="V43" s="10" t="str" cm="1">
        <f t="array" aca="1" ref="V43" ca="1">_xlfn.XLOOKUP(I43,{0,0.25,0.4},
             {"&lt;25%","25–40%","40%+"},,-1)</f>
        <v>25–40%</v>
      </c>
      <c r="W43" s="10" t="str" cm="1">
        <f t="array" aca="1" ref="W43" ca="1">_xlfn.XLOOKUP(D43,{0,40000,80000,120000},
             {"&lt;40k","40–79k","80–119k","120k+"},,-1)</f>
        <v>80–119k</v>
      </c>
    </row>
    <row r="44" spans="2:23" ht="17" x14ac:dyDescent="0.4">
      <c r="B44" s="9">
        <v>41</v>
      </c>
      <c r="C44" s="9">
        <f t="shared" ca="1" si="0"/>
        <v>48</v>
      </c>
      <c r="D44" s="11">
        <f t="shared" ca="1" si="1"/>
        <v>138551</v>
      </c>
      <c r="E44" s="11">
        <f t="shared" ca="1" si="2"/>
        <v>35473</v>
      </c>
      <c r="F44" s="9">
        <f t="shared" ca="1" si="3"/>
        <v>48</v>
      </c>
      <c r="G44" s="9">
        <f t="shared" ca="1" si="4"/>
        <v>8</v>
      </c>
      <c r="H44" s="9">
        <f t="shared" ca="1" si="5"/>
        <v>746</v>
      </c>
      <c r="I44" s="12">
        <f t="shared" ca="1" si="6"/>
        <v>0.17</v>
      </c>
      <c r="J44" s="9" t="str">
        <f t="shared" ca="1" si="7"/>
        <v>No</v>
      </c>
      <c r="K44" s="9">
        <f ca="1">_xlfn.XLOOKUP(C44,age[Age_Min], age[Age_Points],,-1)</f>
        <v>4</v>
      </c>
      <c r="L44" s="9">
        <f ca="1">_xlfn.XLOOKUP(D44, income[Income_Min], income[Income_Points],,-1)</f>
        <v>6</v>
      </c>
      <c r="M44" s="9">
        <f ca="1">_xlfn.XLOOKUP(H44,credit[Credit_Min], credit[Credit_Points],,-1)</f>
        <v>5</v>
      </c>
      <c r="N44" s="9">
        <f ca="1">_xlfn.XLOOKUP(I44, dti[DTI_Min],dti[DTI_Points],,-1)</f>
        <v>6</v>
      </c>
      <c r="O44" s="9">
        <f ca="1">_xlfn.XLOOKUP(G44, employment[Emp_Min], employment[Points],,-1)</f>
        <v>5</v>
      </c>
      <c r="P44" s="9">
        <f ca="1">_xlfn.XLOOKUP(J44, default[PrevDefault],default[Default_Points],,-1)</f>
        <v>5</v>
      </c>
      <c r="Q44" s="10">
        <f ca="1">(K44*CONFIG!$K$14)+(L44*CONFIG!$K$15)+(M44*CONFIG!$K$16)+(N44*CONFIG!$K$17)+(O44*CONFIG!$K$18)+(P44*CONFIG!$K$19)</f>
        <v>42</v>
      </c>
      <c r="R44" s="10" t="str">
        <f ca="1">_xlfn.XLOOKUP(Q44,risk[Score_Min],risk[Risk_Level],,-1)</f>
        <v>Low</v>
      </c>
      <c r="S44" s="10" t="str">
        <f t="shared" ca="1" si="8"/>
        <v>Approved</v>
      </c>
      <c r="T44" s="10">
        <f ca="1">IF(applicants[[#This Row],[Decision]]="Approved",1,0)</f>
        <v>1</v>
      </c>
      <c r="U44" s="10" t="str" cm="1">
        <f t="array" aca="1" ref="U44" ca="1">_xlfn.XLOOKUP(H44,{0,600,680,700,740,800},
             {"&lt;600","600–679","680–699","700–739","740–799","800+"},,-1)</f>
        <v>740–799</v>
      </c>
      <c r="V44" s="10" t="str" cm="1">
        <f t="array" aca="1" ref="V44" ca="1">_xlfn.XLOOKUP(I44,{0,0.25,0.4},
             {"&lt;25%","25–40%","40%+"},,-1)</f>
        <v>&lt;25%</v>
      </c>
      <c r="W44" s="10" t="str" cm="1">
        <f t="array" aca="1" ref="W44" ca="1">_xlfn.XLOOKUP(D44,{0,40000,80000,120000},
             {"&lt;40k","40–79k","80–119k","120k+"},,-1)</f>
        <v>120k+</v>
      </c>
    </row>
    <row r="45" spans="2:23" ht="17" x14ac:dyDescent="0.4">
      <c r="B45" s="9">
        <v>42</v>
      </c>
      <c r="C45" s="9">
        <f t="shared" ca="1" si="0"/>
        <v>31</v>
      </c>
      <c r="D45" s="11">
        <f t="shared" ca="1" si="1"/>
        <v>129458</v>
      </c>
      <c r="E45" s="11">
        <f t="shared" ca="1" si="2"/>
        <v>28751</v>
      </c>
      <c r="F45" s="9">
        <f t="shared" ca="1" si="3"/>
        <v>60</v>
      </c>
      <c r="G45" s="9">
        <f t="shared" ca="1" si="4"/>
        <v>0</v>
      </c>
      <c r="H45" s="9">
        <f t="shared" ca="1" si="5"/>
        <v>553</v>
      </c>
      <c r="I45" s="12">
        <f t="shared" ca="1" si="6"/>
        <v>0.28000000000000003</v>
      </c>
      <c r="J45" s="9" t="str">
        <f t="shared" ca="1" si="7"/>
        <v>No</v>
      </c>
      <c r="K45" s="9">
        <f ca="1">_xlfn.XLOOKUP(C45,age[Age_Min], age[Age_Points],,-1)</f>
        <v>5</v>
      </c>
      <c r="L45" s="9">
        <f ca="1">_xlfn.XLOOKUP(D45, income[Income_Min], income[Income_Points],,-1)</f>
        <v>6</v>
      </c>
      <c r="M45" s="9">
        <f ca="1">_xlfn.XLOOKUP(H45,credit[Credit_Min], credit[Credit_Points],,-1)</f>
        <v>1</v>
      </c>
      <c r="N45" s="9">
        <f ca="1">_xlfn.XLOOKUP(I45, dti[DTI_Min],dti[DTI_Points],,-1)</f>
        <v>3</v>
      </c>
      <c r="O45" s="9">
        <f ca="1">_xlfn.XLOOKUP(G45, employment[Emp_Min], employment[Points],,-1)</f>
        <v>1</v>
      </c>
      <c r="P45" s="9">
        <f ca="1">_xlfn.XLOOKUP(J45, default[PrevDefault],default[Default_Points],,-1)</f>
        <v>5</v>
      </c>
      <c r="Q45" s="10">
        <f ca="1">(K45*CONFIG!$K$14)+(L45*CONFIG!$K$15)+(M45*CONFIG!$K$16)+(N45*CONFIG!$K$17)+(O45*CONFIG!$K$18)+(P45*CONFIG!$K$19)</f>
        <v>25</v>
      </c>
      <c r="R45" s="10" t="str">
        <f ca="1">_xlfn.XLOOKUP(Q45,risk[Score_Min],risk[Risk_Level],,-1)</f>
        <v>Medium</v>
      </c>
      <c r="S45" s="10" t="str">
        <f t="shared" ca="1" si="8"/>
        <v>Rejected</v>
      </c>
      <c r="T45" s="10">
        <f ca="1">IF(applicants[[#This Row],[Decision]]="Approved",1,0)</f>
        <v>0</v>
      </c>
      <c r="U45" s="10" t="str" cm="1">
        <f t="array" aca="1" ref="U45" ca="1">_xlfn.XLOOKUP(H45,{0,600,680,700,740,800},
             {"&lt;600","600–679","680–699","700–739","740–799","800+"},,-1)</f>
        <v>&lt;600</v>
      </c>
      <c r="V45" s="10" t="str" cm="1">
        <f t="array" aca="1" ref="V45" ca="1">_xlfn.XLOOKUP(I45,{0,0.25,0.4},
             {"&lt;25%","25–40%","40%+"},,-1)</f>
        <v>25–40%</v>
      </c>
      <c r="W45" s="10" t="str" cm="1">
        <f t="array" aca="1" ref="W45" ca="1">_xlfn.XLOOKUP(D45,{0,40000,80000,120000},
             {"&lt;40k","40–79k","80–119k","120k+"},,-1)</f>
        <v>120k+</v>
      </c>
    </row>
    <row r="46" spans="2:23" ht="17" x14ac:dyDescent="0.4">
      <c r="B46" s="9">
        <v>43</v>
      </c>
      <c r="C46" s="9">
        <f t="shared" ca="1" si="0"/>
        <v>40</v>
      </c>
      <c r="D46" s="11">
        <f t="shared" ca="1" si="1"/>
        <v>119466</v>
      </c>
      <c r="E46" s="11">
        <f t="shared" ca="1" si="2"/>
        <v>27343</v>
      </c>
      <c r="F46" s="9">
        <f t="shared" ca="1" si="3"/>
        <v>60</v>
      </c>
      <c r="G46" s="9">
        <f t="shared" ca="1" si="4"/>
        <v>10</v>
      </c>
      <c r="H46" s="9">
        <f t="shared" ca="1" si="5"/>
        <v>771</v>
      </c>
      <c r="I46" s="12">
        <f t="shared" ca="1" si="6"/>
        <v>0.28000000000000003</v>
      </c>
      <c r="J46" s="9" t="str">
        <f t="shared" ca="1" si="7"/>
        <v>No</v>
      </c>
      <c r="K46" s="9">
        <f ca="1">_xlfn.XLOOKUP(C46,age[Age_Min], age[Age_Points],,-1)</f>
        <v>5</v>
      </c>
      <c r="L46" s="9">
        <f ca="1">_xlfn.XLOOKUP(D46, income[Income_Min], income[Income_Points],,-1)</f>
        <v>6</v>
      </c>
      <c r="M46" s="9">
        <f ca="1">_xlfn.XLOOKUP(H46,credit[Credit_Min], credit[Credit_Points],,-1)</f>
        <v>6</v>
      </c>
      <c r="N46" s="9">
        <f ca="1">_xlfn.XLOOKUP(I46, dti[DTI_Min],dti[DTI_Points],,-1)</f>
        <v>3</v>
      </c>
      <c r="O46" s="9">
        <f ca="1">_xlfn.XLOOKUP(G46, employment[Emp_Min], employment[Points],,-1)</f>
        <v>5</v>
      </c>
      <c r="P46" s="9">
        <f ca="1">_xlfn.XLOOKUP(J46, default[PrevDefault],default[Default_Points],,-1)</f>
        <v>5</v>
      </c>
      <c r="Q46" s="10">
        <f ca="1">(K46*CONFIG!$K$14)+(L46*CONFIG!$K$15)+(M46*CONFIG!$K$16)+(N46*CONFIG!$K$17)+(O46*CONFIG!$K$18)+(P46*CONFIG!$K$19)</f>
        <v>39</v>
      </c>
      <c r="R46" s="10" t="str">
        <f ca="1">_xlfn.XLOOKUP(Q46,risk[Score_Min],risk[Risk_Level],,-1)</f>
        <v>Low</v>
      </c>
      <c r="S46" s="10" t="str">
        <f t="shared" ca="1" si="8"/>
        <v>Approved</v>
      </c>
      <c r="T46" s="10">
        <f ca="1">IF(applicants[[#This Row],[Decision]]="Approved",1,0)</f>
        <v>1</v>
      </c>
      <c r="U46" s="10" t="str" cm="1">
        <f t="array" aca="1" ref="U46" ca="1">_xlfn.XLOOKUP(H46,{0,600,680,700,740,800},
             {"&lt;600","600–679","680–699","700–739","740–799","800+"},,-1)</f>
        <v>740–799</v>
      </c>
      <c r="V46" s="10" t="str" cm="1">
        <f t="array" aca="1" ref="V46" ca="1">_xlfn.XLOOKUP(I46,{0,0.25,0.4},
             {"&lt;25%","25–40%","40%+"},,-1)</f>
        <v>25–40%</v>
      </c>
      <c r="W46" s="10" t="str" cm="1">
        <f t="array" aca="1" ref="W46" ca="1">_xlfn.XLOOKUP(D46,{0,40000,80000,120000},
             {"&lt;40k","40–79k","80–119k","120k+"},,-1)</f>
        <v>80–119k</v>
      </c>
    </row>
    <row r="47" spans="2:23" ht="17" x14ac:dyDescent="0.4">
      <c r="B47" s="9">
        <v>44</v>
      </c>
      <c r="C47" s="9">
        <f t="shared" ca="1" si="0"/>
        <v>43</v>
      </c>
      <c r="D47" s="11">
        <f t="shared" ca="1" si="1"/>
        <v>121176</v>
      </c>
      <c r="E47" s="11">
        <f t="shared" ca="1" si="2"/>
        <v>32985</v>
      </c>
      <c r="F47" s="9">
        <f t="shared" ca="1" si="3"/>
        <v>60</v>
      </c>
      <c r="G47" s="9">
        <f t="shared" ca="1" si="4"/>
        <v>1</v>
      </c>
      <c r="H47" s="9">
        <f t="shared" ca="1" si="5"/>
        <v>602</v>
      </c>
      <c r="I47" s="12">
        <f t="shared" ca="1" si="6"/>
        <v>0.47</v>
      </c>
      <c r="J47" s="9" t="str">
        <f t="shared" ca="1" si="7"/>
        <v>No</v>
      </c>
      <c r="K47" s="9">
        <f ca="1">_xlfn.XLOOKUP(C47,age[Age_Min], age[Age_Points],,-1)</f>
        <v>4</v>
      </c>
      <c r="L47" s="9">
        <f ca="1">_xlfn.XLOOKUP(D47, income[Income_Min], income[Income_Points],,-1)</f>
        <v>6</v>
      </c>
      <c r="M47" s="9">
        <f ca="1">_xlfn.XLOOKUP(H47,credit[Credit_Min], credit[Credit_Points],,-1)</f>
        <v>3</v>
      </c>
      <c r="N47" s="9">
        <f ca="1">_xlfn.XLOOKUP(I47, dti[DTI_Min],dti[DTI_Points],,-1)</f>
        <v>1</v>
      </c>
      <c r="O47" s="9">
        <f ca="1">_xlfn.XLOOKUP(G47, employment[Emp_Min], employment[Points],,-1)</f>
        <v>1</v>
      </c>
      <c r="P47" s="9">
        <f ca="1">_xlfn.XLOOKUP(J47, default[PrevDefault],default[Default_Points],,-1)</f>
        <v>5</v>
      </c>
      <c r="Q47" s="10">
        <f ca="1">(K47*CONFIG!$K$14)+(L47*CONFIG!$K$15)+(M47*CONFIG!$K$16)+(N47*CONFIG!$K$17)+(O47*CONFIG!$K$18)+(P47*CONFIG!$K$19)</f>
        <v>24</v>
      </c>
      <c r="R47" s="10" t="str">
        <f ca="1">_xlfn.XLOOKUP(Q47,risk[Score_Min],risk[Risk_Level],,-1)</f>
        <v>Medium</v>
      </c>
      <c r="S47" s="10" t="str">
        <f t="shared" ca="1" si="8"/>
        <v>Rejected</v>
      </c>
      <c r="T47" s="10">
        <f ca="1">IF(applicants[[#This Row],[Decision]]="Approved",1,0)</f>
        <v>0</v>
      </c>
      <c r="U47" s="10" t="str" cm="1">
        <f t="array" aca="1" ref="U47" ca="1">_xlfn.XLOOKUP(H47,{0,600,680,700,740,800},
             {"&lt;600","600–679","680–699","700–739","740–799","800+"},,-1)</f>
        <v>600–679</v>
      </c>
      <c r="V47" s="10" t="str" cm="1">
        <f t="array" aca="1" ref="V47" ca="1">_xlfn.XLOOKUP(I47,{0,0.25,0.4},
             {"&lt;25%","25–40%","40%+"},,-1)</f>
        <v>40%+</v>
      </c>
      <c r="W47" s="10" t="str" cm="1">
        <f t="array" aca="1" ref="W47" ca="1">_xlfn.XLOOKUP(D47,{0,40000,80000,120000},
             {"&lt;40k","40–79k","80–119k","120k+"},,-1)</f>
        <v>120k+</v>
      </c>
    </row>
    <row r="48" spans="2:23" ht="17" x14ac:dyDescent="0.4">
      <c r="B48" s="9">
        <v>45</v>
      </c>
      <c r="C48" s="9">
        <f t="shared" ca="1" si="0"/>
        <v>39</v>
      </c>
      <c r="D48" s="11">
        <f t="shared" ca="1" si="1"/>
        <v>51593</v>
      </c>
      <c r="E48" s="11">
        <f t="shared" ca="1" si="2"/>
        <v>11611</v>
      </c>
      <c r="F48" s="9">
        <f t="shared" ca="1" si="3"/>
        <v>60</v>
      </c>
      <c r="G48" s="9">
        <f t="shared" ca="1" si="4"/>
        <v>5</v>
      </c>
      <c r="H48" s="9">
        <f t="shared" ca="1" si="5"/>
        <v>586</v>
      </c>
      <c r="I48" s="12">
        <f t="shared" ca="1" si="6"/>
        <v>0.31</v>
      </c>
      <c r="J48" s="9" t="str">
        <f t="shared" ca="1" si="7"/>
        <v>No</v>
      </c>
      <c r="K48" s="9">
        <f ca="1">_xlfn.XLOOKUP(C48,age[Age_Min], age[Age_Points],,-1)</f>
        <v>5</v>
      </c>
      <c r="L48" s="9">
        <f ca="1">_xlfn.XLOOKUP(D48, income[Income_Min], income[Income_Points],,-1)</f>
        <v>5</v>
      </c>
      <c r="M48" s="9">
        <f ca="1">_xlfn.XLOOKUP(H48,credit[Credit_Min], credit[Credit_Points],,-1)</f>
        <v>1</v>
      </c>
      <c r="N48" s="9">
        <f ca="1">_xlfn.XLOOKUP(I48, dti[DTI_Min],dti[DTI_Points],,-1)</f>
        <v>3</v>
      </c>
      <c r="O48" s="9">
        <f ca="1">_xlfn.XLOOKUP(G48, employment[Emp_Min], employment[Points],,-1)</f>
        <v>3</v>
      </c>
      <c r="P48" s="9">
        <f ca="1">_xlfn.XLOOKUP(J48, default[PrevDefault],default[Default_Points],,-1)</f>
        <v>5</v>
      </c>
      <c r="Q48" s="10">
        <f ca="1">(K48*CONFIG!$K$14)+(L48*CONFIG!$K$15)+(M48*CONFIG!$K$16)+(N48*CONFIG!$K$17)+(O48*CONFIG!$K$18)+(P48*CONFIG!$K$19)</f>
        <v>26</v>
      </c>
      <c r="R48" s="10" t="str">
        <f ca="1">_xlfn.XLOOKUP(Q48,risk[Score_Min],risk[Risk_Level],,-1)</f>
        <v>Medium</v>
      </c>
      <c r="S48" s="10" t="str">
        <f t="shared" ca="1" si="8"/>
        <v>Rejected</v>
      </c>
      <c r="T48" s="10">
        <f ca="1">IF(applicants[[#This Row],[Decision]]="Approved",1,0)</f>
        <v>0</v>
      </c>
      <c r="U48" s="10" t="str" cm="1">
        <f t="array" aca="1" ref="U48" ca="1">_xlfn.XLOOKUP(H48,{0,600,680,700,740,800},
             {"&lt;600","600–679","680–699","700–739","740–799","800+"},,-1)</f>
        <v>&lt;600</v>
      </c>
      <c r="V48" s="10" t="str" cm="1">
        <f t="array" aca="1" ref="V48" ca="1">_xlfn.XLOOKUP(I48,{0,0.25,0.4},
             {"&lt;25%","25–40%","40%+"},,-1)</f>
        <v>25–40%</v>
      </c>
      <c r="W48" s="10" t="str" cm="1">
        <f t="array" aca="1" ref="W48" ca="1">_xlfn.XLOOKUP(D48,{0,40000,80000,120000},
             {"&lt;40k","40–79k","80–119k","120k+"},,-1)</f>
        <v>40–79k</v>
      </c>
    </row>
    <row r="49" spans="2:23" ht="17" x14ac:dyDescent="0.4">
      <c r="B49" s="9">
        <v>46</v>
      </c>
      <c r="C49" s="9">
        <f t="shared" ca="1" si="0"/>
        <v>55</v>
      </c>
      <c r="D49" s="11">
        <f t="shared" ca="1" si="1"/>
        <v>69210</v>
      </c>
      <c r="E49" s="11">
        <f t="shared" ca="1" si="2"/>
        <v>14295</v>
      </c>
      <c r="F49" s="9">
        <f t="shared" ca="1" si="3"/>
        <v>48</v>
      </c>
      <c r="G49" s="9">
        <f t="shared" ca="1" si="4"/>
        <v>5</v>
      </c>
      <c r="H49" s="9">
        <f t="shared" ca="1" si="5"/>
        <v>559</v>
      </c>
      <c r="I49" s="12">
        <f t="shared" ca="1" si="6"/>
        <v>0.35</v>
      </c>
      <c r="J49" s="9" t="str">
        <f t="shared" ca="1" si="7"/>
        <v>No</v>
      </c>
      <c r="K49" s="9">
        <f ca="1">_xlfn.XLOOKUP(C49,age[Age_Min], age[Age_Points],,-1)</f>
        <v>4</v>
      </c>
      <c r="L49" s="9">
        <f ca="1">_xlfn.XLOOKUP(D49, income[Income_Min], income[Income_Points],,-1)</f>
        <v>5</v>
      </c>
      <c r="M49" s="9">
        <f ca="1">_xlfn.XLOOKUP(H49,credit[Credit_Min], credit[Credit_Points],,-1)</f>
        <v>1</v>
      </c>
      <c r="N49" s="9">
        <f ca="1">_xlfn.XLOOKUP(I49, dti[DTI_Min],dti[DTI_Points],,-1)</f>
        <v>3</v>
      </c>
      <c r="O49" s="9">
        <f ca="1">_xlfn.XLOOKUP(G49, employment[Emp_Min], employment[Points],,-1)</f>
        <v>3</v>
      </c>
      <c r="P49" s="9">
        <f ca="1">_xlfn.XLOOKUP(J49, default[PrevDefault],default[Default_Points],,-1)</f>
        <v>5</v>
      </c>
      <c r="Q49" s="10">
        <f ca="1">(K49*CONFIG!$K$14)+(L49*CONFIG!$K$15)+(M49*CONFIG!$K$16)+(N49*CONFIG!$K$17)+(O49*CONFIG!$K$18)+(P49*CONFIG!$K$19)</f>
        <v>25</v>
      </c>
      <c r="R49" s="10" t="str">
        <f ca="1">_xlfn.XLOOKUP(Q49,risk[Score_Min],risk[Risk_Level],,-1)</f>
        <v>Medium</v>
      </c>
      <c r="S49" s="10" t="str">
        <f t="shared" ca="1" si="8"/>
        <v>Approved</v>
      </c>
      <c r="T49" s="10">
        <f ca="1">IF(applicants[[#This Row],[Decision]]="Approved",1,0)</f>
        <v>1</v>
      </c>
      <c r="U49" s="10" t="str" cm="1">
        <f t="array" aca="1" ref="U49" ca="1">_xlfn.XLOOKUP(H49,{0,600,680,700,740,800},
             {"&lt;600","600–679","680–699","700–739","740–799","800+"},,-1)</f>
        <v>&lt;600</v>
      </c>
      <c r="V49" s="10" t="str" cm="1">
        <f t="array" aca="1" ref="V49" ca="1">_xlfn.XLOOKUP(I49,{0,0.25,0.4},
             {"&lt;25%","25–40%","40%+"},,-1)</f>
        <v>25–40%</v>
      </c>
      <c r="W49" s="10" t="str" cm="1">
        <f t="array" aca="1" ref="W49" ca="1">_xlfn.XLOOKUP(D49,{0,40000,80000,120000},
             {"&lt;40k","40–79k","80–119k","120k+"},,-1)</f>
        <v>40–79k</v>
      </c>
    </row>
    <row r="50" spans="2:23" ht="17" x14ac:dyDescent="0.4">
      <c r="B50" s="9">
        <v>47</v>
      </c>
      <c r="C50" s="9">
        <f t="shared" ca="1" si="0"/>
        <v>25</v>
      </c>
      <c r="D50" s="11">
        <f t="shared" ca="1" si="1"/>
        <v>38756</v>
      </c>
      <c r="E50" s="11">
        <f t="shared" ca="1" si="2"/>
        <v>32548</v>
      </c>
      <c r="F50" s="9">
        <f t="shared" ca="1" si="3"/>
        <v>48</v>
      </c>
      <c r="G50" s="9">
        <f t="shared" ca="1" si="4"/>
        <v>1</v>
      </c>
      <c r="H50" s="9">
        <f t="shared" ca="1" si="5"/>
        <v>583</v>
      </c>
      <c r="I50" s="12">
        <f t="shared" ca="1" si="6"/>
        <v>0.4</v>
      </c>
      <c r="J50" s="9" t="str">
        <f t="shared" ca="1" si="7"/>
        <v>No</v>
      </c>
      <c r="K50" s="9">
        <f ca="1">_xlfn.XLOOKUP(C50,age[Age_Min], age[Age_Points],,-1)</f>
        <v>2</v>
      </c>
      <c r="L50" s="9">
        <f ca="1">_xlfn.XLOOKUP(D50, income[Income_Min], income[Income_Points],,-1)</f>
        <v>2</v>
      </c>
      <c r="M50" s="9">
        <f ca="1">_xlfn.XLOOKUP(H50,credit[Credit_Min], credit[Credit_Points],,-1)</f>
        <v>1</v>
      </c>
      <c r="N50" s="9">
        <f ca="1">_xlfn.XLOOKUP(I50, dti[DTI_Min],dti[DTI_Points],,-1)</f>
        <v>1</v>
      </c>
      <c r="O50" s="9">
        <f ca="1">_xlfn.XLOOKUP(G50, employment[Emp_Min], employment[Points],,-1)</f>
        <v>1</v>
      </c>
      <c r="P50" s="9">
        <f ca="1">_xlfn.XLOOKUP(J50, default[PrevDefault],default[Default_Points],,-1)</f>
        <v>5</v>
      </c>
      <c r="Q50" s="10">
        <f ca="1">(K50*CONFIG!$K$14)+(L50*CONFIG!$K$15)+(M50*CONFIG!$K$16)+(N50*CONFIG!$K$17)+(O50*CONFIG!$K$18)+(P50*CONFIG!$K$19)</f>
        <v>14</v>
      </c>
      <c r="R50" s="10" t="str">
        <f ca="1">_xlfn.XLOOKUP(Q50,risk[Score_Min],risk[Risk_Level],,-1)</f>
        <v>High</v>
      </c>
      <c r="S50" s="10" t="str">
        <f t="shared" ca="1" si="8"/>
        <v>Rejected</v>
      </c>
      <c r="T50" s="10">
        <f ca="1">IF(applicants[[#This Row],[Decision]]="Approved",1,0)</f>
        <v>0</v>
      </c>
      <c r="U50" s="10" t="str" cm="1">
        <f t="array" aca="1" ref="U50" ca="1">_xlfn.XLOOKUP(H50,{0,600,680,700,740,800},
             {"&lt;600","600–679","680–699","700–739","740–799","800+"},,-1)</f>
        <v>&lt;600</v>
      </c>
      <c r="V50" s="10" t="str" cm="1">
        <f t="array" aca="1" ref="V50" ca="1">_xlfn.XLOOKUP(I50,{0,0.25,0.4},
             {"&lt;25%","25–40%","40%+"},,-1)</f>
        <v>40%+</v>
      </c>
      <c r="W50" s="10" t="str" cm="1">
        <f t="array" aca="1" ref="W50" ca="1">_xlfn.XLOOKUP(D50,{0,40000,80000,120000},
             {"&lt;40k","40–79k","80–119k","120k+"},,-1)</f>
        <v>&lt;40k</v>
      </c>
    </row>
    <row r="51" spans="2:23" ht="17" x14ac:dyDescent="0.4">
      <c r="B51" s="9">
        <v>48</v>
      </c>
      <c r="C51" s="9">
        <f t="shared" ca="1" si="0"/>
        <v>45</v>
      </c>
      <c r="D51" s="11">
        <f t="shared" ca="1" si="1"/>
        <v>145484</v>
      </c>
      <c r="E51" s="11">
        <f t="shared" ca="1" si="2"/>
        <v>30255</v>
      </c>
      <c r="F51" s="9">
        <f t="shared" ca="1" si="3"/>
        <v>60</v>
      </c>
      <c r="G51" s="9">
        <f t="shared" ca="1" si="4"/>
        <v>3</v>
      </c>
      <c r="H51" s="9">
        <f t="shared" ca="1" si="5"/>
        <v>601</v>
      </c>
      <c r="I51" s="12">
        <f t="shared" ca="1" si="6"/>
        <v>0.49</v>
      </c>
      <c r="J51" s="9" t="str">
        <f t="shared" ca="1" si="7"/>
        <v>No</v>
      </c>
      <c r="K51" s="9">
        <f ca="1">_xlfn.XLOOKUP(C51,age[Age_Min], age[Age_Points],,-1)</f>
        <v>4</v>
      </c>
      <c r="L51" s="9">
        <f ca="1">_xlfn.XLOOKUP(D51, income[Income_Min], income[Income_Points],,-1)</f>
        <v>6</v>
      </c>
      <c r="M51" s="9">
        <f ca="1">_xlfn.XLOOKUP(H51,credit[Credit_Min], credit[Credit_Points],,-1)</f>
        <v>3</v>
      </c>
      <c r="N51" s="9">
        <f ca="1">_xlfn.XLOOKUP(I51, dti[DTI_Min],dti[DTI_Points],,-1)</f>
        <v>1</v>
      </c>
      <c r="O51" s="9">
        <f ca="1">_xlfn.XLOOKUP(G51, employment[Emp_Min], employment[Points],,-1)</f>
        <v>3</v>
      </c>
      <c r="P51" s="9">
        <f ca="1">_xlfn.XLOOKUP(J51, default[PrevDefault],default[Default_Points],,-1)</f>
        <v>5</v>
      </c>
      <c r="Q51" s="10">
        <f ca="1">(K51*CONFIG!$K$14)+(L51*CONFIG!$K$15)+(M51*CONFIG!$K$16)+(N51*CONFIG!$K$17)+(O51*CONFIG!$K$18)+(P51*CONFIG!$K$19)</f>
        <v>26</v>
      </c>
      <c r="R51" s="10" t="str">
        <f ca="1">_xlfn.XLOOKUP(Q51,risk[Score_Min],risk[Risk_Level],,-1)</f>
        <v>Medium</v>
      </c>
      <c r="S51" s="10" t="str">
        <f t="shared" ca="1" si="8"/>
        <v>Rejected</v>
      </c>
      <c r="T51" s="10">
        <f ca="1">IF(applicants[[#This Row],[Decision]]="Approved",1,0)</f>
        <v>0</v>
      </c>
      <c r="U51" s="10" t="str" cm="1">
        <f t="array" aca="1" ref="U51" ca="1">_xlfn.XLOOKUP(H51,{0,600,680,700,740,800},
             {"&lt;600","600–679","680–699","700–739","740–799","800+"},,-1)</f>
        <v>600–679</v>
      </c>
      <c r="V51" s="10" t="str" cm="1">
        <f t="array" aca="1" ref="V51" ca="1">_xlfn.XLOOKUP(I51,{0,0.25,0.4},
             {"&lt;25%","25–40%","40%+"},,-1)</f>
        <v>40%+</v>
      </c>
      <c r="W51" s="10" t="str" cm="1">
        <f t="array" aca="1" ref="W51" ca="1">_xlfn.XLOOKUP(D51,{0,40000,80000,120000},
             {"&lt;40k","40–79k","80–119k","120k+"},,-1)</f>
        <v>120k+</v>
      </c>
    </row>
    <row r="52" spans="2:23" ht="17" x14ac:dyDescent="0.4">
      <c r="B52" s="9">
        <v>49</v>
      </c>
      <c r="C52" s="9">
        <f t="shared" ca="1" si="0"/>
        <v>28</v>
      </c>
      <c r="D52" s="11">
        <f t="shared" ca="1" si="1"/>
        <v>76483</v>
      </c>
      <c r="E52" s="11">
        <f t="shared" ca="1" si="2"/>
        <v>14458</v>
      </c>
      <c r="F52" s="9">
        <f t="shared" ca="1" si="3"/>
        <v>48</v>
      </c>
      <c r="G52" s="9">
        <f t="shared" ca="1" si="4"/>
        <v>8</v>
      </c>
      <c r="H52" s="9">
        <f t="shared" ca="1" si="5"/>
        <v>696</v>
      </c>
      <c r="I52" s="12">
        <f t="shared" ca="1" si="6"/>
        <v>0.17</v>
      </c>
      <c r="J52" s="9" t="str">
        <f t="shared" ca="1" si="7"/>
        <v>No</v>
      </c>
      <c r="K52" s="9">
        <f ca="1">_xlfn.XLOOKUP(C52,age[Age_Min], age[Age_Points],,-1)</f>
        <v>5</v>
      </c>
      <c r="L52" s="9">
        <f ca="1">_xlfn.XLOOKUP(D52, income[Income_Min], income[Income_Points],,-1)</f>
        <v>5</v>
      </c>
      <c r="M52" s="9">
        <f ca="1">_xlfn.XLOOKUP(H52,credit[Credit_Min], credit[Credit_Points],,-1)</f>
        <v>3</v>
      </c>
      <c r="N52" s="9">
        <f ca="1">_xlfn.XLOOKUP(I52, dti[DTI_Min],dti[DTI_Points],,-1)</f>
        <v>6</v>
      </c>
      <c r="O52" s="9">
        <f ca="1">_xlfn.XLOOKUP(G52, employment[Emp_Min], employment[Points],,-1)</f>
        <v>5</v>
      </c>
      <c r="P52" s="9">
        <f ca="1">_xlfn.XLOOKUP(J52, default[PrevDefault],default[Default_Points],,-1)</f>
        <v>5</v>
      </c>
      <c r="Q52" s="10">
        <f ca="1">(K52*CONFIG!$K$14)+(L52*CONFIG!$K$15)+(M52*CONFIG!$K$16)+(N52*CONFIG!$K$17)+(O52*CONFIG!$K$18)+(P52*CONFIG!$K$19)</f>
        <v>38</v>
      </c>
      <c r="R52" s="10" t="str">
        <f ca="1">_xlfn.XLOOKUP(Q52,risk[Score_Min],risk[Risk_Level],,-1)</f>
        <v>Low</v>
      </c>
      <c r="S52" s="10" t="str">
        <f t="shared" ca="1" si="8"/>
        <v>Approved</v>
      </c>
      <c r="T52" s="10">
        <f ca="1">IF(applicants[[#This Row],[Decision]]="Approved",1,0)</f>
        <v>1</v>
      </c>
      <c r="U52" s="10" t="str" cm="1">
        <f t="array" aca="1" ref="U52" ca="1">_xlfn.XLOOKUP(H52,{0,600,680,700,740,800},
             {"&lt;600","600–679","680–699","700–739","740–799","800+"},,-1)</f>
        <v>680–699</v>
      </c>
      <c r="V52" s="10" t="str" cm="1">
        <f t="array" aca="1" ref="V52" ca="1">_xlfn.XLOOKUP(I52,{0,0.25,0.4},
             {"&lt;25%","25–40%","40%+"},,-1)</f>
        <v>&lt;25%</v>
      </c>
      <c r="W52" s="10" t="str" cm="1">
        <f t="array" aca="1" ref="W52" ca="1">_xlfn.XLOOKUP(D52,{0,40000,80000,120000},
             {"&lt;40k","40–79k","80–119k","120k+"},,-1)</f>
        <v>40–79k</v>
      </c>
    </row>
    <row r="53" spans="2:23" ht="17" x14ac:dyDescent="0.4">
      <c r="B53" s="9">
        <v>50</v>
      </c>
      <c r="C53" s="9">
        <f t="shared" ca="1" si="0"/>
        <v>58</v>
      </c>
      <c r="D53" s="11">
        <f t="shared" ca="1" si="1"/>
        <v>77724</v>
      </c>
      <c r="E53" s="11">
        <f t="shared" ca="1" si="2"/>
        <v>15169</v>
      </c>
      <c r="F53" s="9">
        <f t="shared" ca="1" si="3"/>
        <v>48</v>
      </c>
      <c r="G53" s="9">
        <f t="shared" ca="1" si="4"/>
        <v>10</v>
      </c>
      <c r="H53" s="9">
        <f t="shared" ca="1" si="5"/>
        <v>833</v>
      </c>
      <c r="I53" s="12">
        <f t="shared" ca="1" si="6"/>
        <v>0.22</v>
      </c>
      <c r="J53" s="9" t="str">
        <f t="shared" ca="1" si="7"/>
        <v>No</v>
      </c>
      <c r="K53" s="9">
        <f ca="1">_xlfn.XLOOKUP(C53,age[Age_Min], age[Age_Points],,-1)</f>
        <v>4</v>
      </c>
      <c r="L53" s="9">
        <f ca="1">_xlfn.XLOOKUP(D53, income[Income_Min], income[Income_Points],,-1)</f>
        <v>5</v>
      </c>
      <c r="M53" s="9">
        <f ca="1">_xlfn.XLOOKUP(H53,credit[Credit_Min], credit[Credit_Points],,-1)</f>
        <v>6</v>
      </c>
      <c r="N53" s="9">
        <f ca="1">_xlfn.XLOOKUP(I53, dti[DTI_Min],dti[DTI_Points],,-1)</f>
        <v>6</v>
      </c>
      <c r="O53" s="9">
        <f ca="1">_xlfn.XLOOKUP(G53, employment[Emp_Min], employment[Points],,-1)</f>
        <v>5</v>
      </c>
      <c r="P53" s="9">
        <f ca="1">_xlfn.XLOOKUP(J53, default[PrevDefault],default[Default_Points],,-1)</f>
        <v>5</v>
      </c>
      <c r="Q53" s="10">
        <f ca="1">(K53*CONFIG!$K$14)+(L53*CONFIG!$K$15)+(M53*CONFIG!$K$16)+(N53*CONFIG!$K$17)+(O53*CONFIG!$K$18)+(P53*CONFIG!$K$19)</f>
        <v>43</v>
      </c>
      <c r="R53" s="10" t="str">
        <f ca="1">_xlfn.XLOOKUP(Q53,risk[Score_Min],risk[Risk_Level],,-1)</f>
        <v>Low</v>
      </c>
      <c r="S53" s="10" t="str">
        <f t="shared" ca="1" si="8"/>
        <v>Approved</v>
      </c>
      <c r="T53" s="10">
        <f ca="1">IF(applicants[[#This Row],[Decision]]="Approved",1,0)</f>
        <v>1</v>
      </c>
      <c r="U53" s="10" t="str" cm="1">
        <f t="array" aca="1" ref="U53" ca="1">_xlfn.XLOOKUP(H53,{0,600,680,700,740,800},
             {"&lt;600","600–679","680–699","700–739","740–799","800+"},,-1)</f>
        <v>800+</v>
      </c>
      <c r="V53" s="10" t="str" cm="1">
        <f t="array" aca="1" ref="V53" ca="1">_xlfn.XLOOKUP(I53,{0,0.25,0.4},
             {"&lt;25%","25–40%","40%+"},,-1)</f>
        <v>&lt;25%</v>
      </c>
      <c r="W53" s="10" t="str" cm="1">
        <f t="array" aca="1" ref="W53" ca="1">_xlfn.XLOOKUP(D53,{0,40000,80000,120000},
             {"&lt;40k","40–79k","80–119k","120k+"},,-1)</f>
        <v>40–79k</v>
      </c>
    </row>
    <row r="54" spans="2:23" ht="17" x14ac:dyDescent="0.4">
      <c r="B54" s="9">
        <v>51</v>
      </c>
      <c r="C54" s="9">
        <f t="shared" ca="1" si="0"/>
        <v>27</v>
      </c>
      <c r="D54" s="11">
        <f t="shared" ca="1" si="1"/>
        <v>110837</v>
      </c>
      <c r="E54" s="11">
        <f t="shared" ca="1" si="2"/>
        <v>15490</v>
      </c>
      <c r="F54" s="9">
        <f t="shared" ca="1" si="3"/>
        <v>36</v>
      </c>
      <c r="G54" s="9">
        <f t="shared" ca="1" si="4"/>
        <v>0</v>
      </c>
      <c r="H54" s="9">
        <f t="shared" ca="1" si="5"/>
        <v>747</v>
      </c>
      <c r="I54" s="12">
        <f t="shared" ca="1" si="6"/>
        <v>0.3</v>
      </c>
      <c r="J54" s="9" t="str">
        <f t="shared" ca="1" si="7"/>
        <v>Yes</v>
      </c>
      <c r="K54" s="9">
        <f ca="1">_xlfn.XLOOKUP(C54,age[Age_Min], age[Age_Points],,-1)</f>
        <v>5</v>
      </c>
      <c r="L54" s="9">
        <f ca="1">_xlfn.XLOOKUP(D54, income[Income_Min], income[Income_Points],,-1)</f>
        <v>6</v>
      </c>
      <c r="M54" s="9">
        <f ca="1">_xlfn.XLOOKUP(H54,credit[Credit_Min], credit[Credit_Points],,-1)</f>
        <v>5</v>
      </c>
      <c r="N54" s="9">
        <f ca="1">_xlfn.XLOOKUP(I54, dti[DTI_Min],dti[DTI_Points],,-1)</f>
        <v>3</v>
      </c>
      <c r="O54" s="9">
        <f ca="1">_xlfn.XLOOKUP(G54, employment[Emp_Min], employment[Points],,-1)</f>
        <v>1</v>
      </c>
      <c r="P54" s="9">
        <f ca="1">_xlfn.XLOOKUP(J54, default[PrevDefault],default[Default_Points],,-1)</f>
        <v>0</v>
      </c>
      <c r="Q54" s="10">
        <f ca="1">(K54*CONFIG!$K$14)+(L54*CONFIG!$K$15)+(M54*CONFIG!$K$16)+(N54*CONFIG!$K$17)+(O54*CONFIG!$K$18)+(P54*CONFIG!$K$19)</f>
        <v>28</v>
      </c>
      <c r="R54" s="10" t="str">
        <f ca="1">_xlfn.XLOOKUP(Q54,risk[Score_Min],risk[Risk_Level],,-1)</f>
        <v>Medium</v>
      </c>
      <c r="S54" s="10" t="str">
        <f t="shared" ca="1" si="8"/>
        <v>Approved</v>
      </c>
      <c r="T54" s="10">
        <f ca="1">IF(applicants[[#This Row],[Decision]]="Approved",1,0)</f>
        <v>1</v>
      </c>
      <c r="U54" s="10" t="str" cm="1">
        <f t="array" aca="1" ref="U54" ca="1">_xlfn.XLOOKUP(H54,{0,600,680,700,740,800},
             {"&lt;600","600–679","680–699","700–739","740–799","800+"},,-1)</f>
        <v>740–799</v>
      </c>
      <c r="V54" s="10" t="str" cm="1">
        <f t="array" aca="1" ref="V54" ca="1">_xlfn.XLOOKUP(I54,{0,0.25,0.4},
             {"&lt;25%","25–40%","40%+"},,-1)</f>
        <v>25–40%</v>
      </c>
      <c r="W54" s="10" t="str" cm="1">
        <f t="array" aca="1" ref="W54" ca="1">_xlfn.XLOOKUP(D54,{0,40000,80000,120000},
             {"&lt;40k","40–79k","80–119k","120k+"},,-1)</f>
        <v>80–119k</v>
      </c>
    </row>
    <row r="55" spans="2:23" ht="17" x14ac:dyDescent="0.4">
      <c r="B55" s="9">
        <v>52</v>
      </c>
      <c r="C55" s="9">
        <f t="shared" ca="1" si="0"/>
        <v>28</v>
      </c>
      <c r="D55" s="11">
        <f t="shared" ca="1" si="1"/>
        <v>144046</v>
      </c>
      <c r="E55" s="11">
        <f t="shared" ca="1" si="2"/>
        <v>39462</v>
      </c>
      <c r="F55" s="9">
        <f t="shared" ca="1" si="3"/>
        <v>48</v>
      </c>
      <c r="G55" s="9">
        <f t="shared" ca="1" si="4"/>
        <v>4</v>
      </c>
      <c r="H55" s="9">
        <f t="shared" ca="1" si="5"/>
        <v>630</v>
      </c>
      <c r="I55" s="12">
        <f t="shared" ca="1" si="6"/>
        <v>0.38</v>
      </c>
      <c r="J55" s="9" t="str">
        <f t="shared" ca="1" si="7"/>
        <v>Yes</v>
      </c>
      <c r="K55" s="9">
        <f ca="1">_xlfn.XLOOKUP(C55,age[Age_Min], age[Age_Points],,-1)</f>
        <v>5</v>
      </c>
      <c r="L55" s="9">
        <f ca="1">_xlfn.XLOOKUP(D55, income[Income_Min], income[Income_Points],,-1)</f>
        <v>6</v>
      </c>
      <c r="M55" s="9">
        <f ca="1">_xlfn.XLOOKUP(H55,credit[Credit_Min], credit[Credit_Points],,-1)</f>
        <v>3</v>
      </c>
      <c r="N55" s="9">
        <f ca="1">_xlfn.XLOOKUP(I55, dti[DTI_Min],dti[DTI_Points],,-1)</f>
        <v>3</v>
      </c>
      <c r="O55" s="9">
        <f ca="1">_xlfn.XLOOKUP(G55, employment[Emp_Min], employment[Points],,-1)</f>
        <v>3</v>
      </c>
      <c r="P55" s="9">
        <f ca="1">_xlfn.XLOOKUP(J55, default[PrevDefault],default[Default_Points],,-1)</f>
        <v>0</v>
      </c>
      <c r="Q55" s="10">
        <f ca="1">(K55*CONFIG!$K$14)+(L55*CONFIG!$K$15)+(M55*CONFIG!$K$16)+(N55*CONFIG!$K$17)+(O55*CONFIG!$K$18)+(P55*CONFIG!$K$19)</f>
        <v>26</v>
      </c>
      <c r="R55" s="10" t="str">
        <f ca="1">_xlfn.XLOOKUP(Q55,risk[Score_Min],risk[Risk_Level],,-1)</f>
        <v>Medium</v>
      </c>
      <c r="S55" s="10" t="str">
        <f t="shared" ca="1" si="8"/>
        <v>Approved</v>
      </c>
      <c r="T55" s="10">
        <f ca="1">IF(applicants[[#This Row],[Decision]]="Approved",1,0)</f>
        <v>1</v>
      </c>
      <c r="U55" s="10" t="str" cm="1">
        <f t="array" aca="1" ref="U55" ca="1">_xlfn.XLOOKUP(H55,{0,600,680,700,740,800},
             {"&lt;600","600–679","680–699","700–739","740–799","800+"},,-1)</f>
        <v>600–679</v>
      </c>
      <c r="V55" s="10" t="str" cm="1">
        <f t="array" aca="1" ref="V55" ca="1">_xlfn.XLOOKUP(I55,{0,0.25,0.4},
             {"&lt;25%","25–40%","40%+"},,-1)</f>
        <v>25–40%</v>
      </c>
      <c r="W55" s="10" t="str" cm="1">
        <f t="array" aca="1" ref="W55" ca="1">_xlfn.XLOOKUP(D55,{0,40000,80000,120000},
             {"&lt;40k","40–79k","80–119k","120k+"},,-1)</f>
        <v>120k+</v>
      </c>
    </row>
    <row r="56" spans="2:23" ht="17" x14ac:dyDescent="0.4">
      <c r="B56" s="9">
        <v>53</v>
      </c>
      <c r="C56" s="9">
        <f t="shared" ca="1" si="0"/>
        <v>59</v>
      </c>
      <c r="D56" s="11">
        <f t="shared" ca="1" si="1"/>
        <v>128806</v>
      </c>
      <c r="E56" s="11">
        <f t="shared" ca="1" si="2"/>
        <v>32923</v>
      </c>
      <c r="F56" s="9">
        <f t="shared" ca="1" si="3"/>
        <v>24</v>
      </c>
      <c r="G56" s="9">
        <f t="shared" ca="1" si="4"/>
        <v>1</v>
      </c>
      <c r="H56" s="9">
        <f t="shared" ca="1" si="5"/>
        <v>698</v>
      </c>
      <c r="I56" s="12">
        <f t="shared" ca="1" si="6"/>
        <v>0.17</v>
      </c>
      <c r="J56" s="9" t="str">
        <f t="shared" ca="1" si="7"/>
        <v>No</v>
      </c>
      <c r="K56" s="9">
        <f ca="1">_xlfn.XLOOKUP(C56,age[Age_Min], age[Age_Points],,-1)</f>
        <v>4</v>
      </c>
      <c r="L56" s="9">
        <f ca="1">_xlfn.XLOOKUP(D56, income[Income_Min], income[Income_Points],,-1)</f>
        <v>6</v>
      </c>
      <c r="M56" s="9">
        <f ca="1">_xlfn.XLOOKUP(H56,credit[Credit_Min], credit[Credit_Points],,-1)</f>
        <v>3</v>
      </c>
      <c r="N56" s="9">
        <f ca="1">_xlfn.XLOOKUP(I56, dti[DTI_Min],dti[DTI_Points],,-1)</f>
        <v>6</v>
      </c>
      <c r="O56" s="9">
        <f ca="1">_xlfn.XLOOKUP(G56, employment[Emp_Min], employment[Points],,-1)</f>
        <v>1</v>
      </c>
      <c r="P56" s="9">
        <f ca="1">_xlfn.XLOOKUP(J56, default[PrevDefault],default[Default_Points],,-1)</f>
        <v>5</v>
      </c>
      <c r="Q56" s="10">
        <f ca="1">(K56*CONFIG!$K$14)+(L56*CONFIG!$K$15)+(M56*CONFIG!$K$16)+(N56*CONFIG!$K$17)+(O56*CONFIG!$K$18)+(P56*CONFIG!$K$19)</f>
        <v>34</v>
      </c>
      <c r="R56" s="10" t="str">
        <f ca="1">_xlfn.XLOOKUP(Q56,risk[Score_Min],risk[Risk_Level],,-1)</f>
        <v>Low</v>
      </c>
      <c r="S56" s="10" t="str">
        <f t="shared" ca="1" si="8"/>
        <v>Approved</v>
      </c>
      <c r="T56" s="10">
        <f ca="1">IF(applicants[[#This Row],[Decision]]="Approved",1,0)</f>
        <v>1</v>
      </c>
      <c r="U56" s="10" t="str" cm="1">
        <f t="array" aca="1" ref="U56" ca="1">_xlfn.XLOOKUP(H56,{0,600,680,700,740,800},
             {"&lt;600","600–679","680–699","700–739","740–799","800+"},,-1)</f>
        <v>680–699</v>
      </c>
      <c r="V56" s="10" t="str" cm="1">
        <f t="array" aca="1" ref="V56" ca="1">_xlfn.XLOOKUP(I56,{0,0.25,0.4},
             {"&lt;25%","25–40%","40%+"},,-1)</f>
        <v>&lt;25%</v>
      </c>
      <c r="W56" s="10" t="str" cm="1">
        <f t="array" aca="1" ref="W56" ca="1">_xlfn.XLOOKUP(D56,{0,40000,80000,120000},
             {"&lt;40k","40–79k","80–119k","120k+"},,-1)</f>
        <v>120k+</v>
      </c>
    </row>
    <row r="57" spans="2:23" ht="17" x14ac:dyDescent="0.4">
      <c r="B57" s="9">
        <v>54</v>
      </c>
      <c r="C57" s="9">
        <f t="shared" ca="1" si="0"/>
        <v>37</v>
      </c>
      <c r="D57" s="11">
        <f t="shared" ca="1" si="1"/>
        <v>66681</v>
      </c>
      <c r="E57" s="11">
        <f t="shared" ca="1" si="2"/>
        <v>11383</v>
      </c>
      <c r="F57" s="9">
        <f t="shared" ca="1" si="3"/>
        <v>48</v>
      </c>
      <c r="G57" s="9">
        <f t="shared" ca="1" si="4"/>
        <v>8</v>
      </c>
      <c r="H57" s="9">
        <f t="shared" ca="1" si="5"/>
        <v>565</v>
      </c>
      <c r="I57" s="12">
        <f t="shared" ca="1" si="6"/>
        <v>0.2</v>
      </c>
      <c r="J57" s="9" t="str">
        <f t="shared" ca="1" si="7"/>
        <v>No</v>
      </c>
      <c r="K57" s="9">
        <f ca="1">_xlfn.XLOOKUP(C57,age[Age_Min], age[Age_Points],,-1)</f>
        <v>5</v>
      </c>
      <c r="L57" s="9">
        <f ca="1">_xlfn.XLOOKUP(D57, income[Income_Min], income[Income_Points],,-1)</f>
        <v>5</v>
      </c>
      <c r="M57" s="9">
        <f ca="1">_xlfn.XLOOKUP(H57,credit[Credit_Min], credit[Credit_Points],,-1)</f>
        <v>1</v>
      </c>
      <c r="N57" s="9">
        <f ca="1">_xlfn.XLOOKUP(I57, dti[DTI_Min],dti[DTI_Points],,-1)</f>
        <v>6</v>
      </c>
      <c r="O57" s="9">
        <f ca="1">_xlfn.XLOOKUP(G57, employment[Emp_Min], employment[Points],,-1)</f>
        <v>5</v>
      </c>
      <c r="P57" s="9">
        <f ca="1">_xlfn.XLOOKUP(J57, default[PrevDefault],default[Default_Points],,-1)</f>
        <v>5</v>
      </c>
      <c r="Q57" s="10">
        <f ca="1">(K57*CONFIG!$K$14)+(L57*CONFIG!$K$15)+(M57*CONFIG!$K$16)+(N57*CONFIG!$K$17)+(O57*CONFIG!$K$18)+(P57*CONFIG!$K$19)</f>
        <v>34</v>
      </c>
      <c r="R57" s="10" t="str">
        <f ca="1">_xlfn.XLOOKUP(Q57,risk[Score_Min],risk[Risk_Level],,-1)</f>
        <v>Low</v>
      </c>
      <c r="S57" s="10" t="str">
        <f t="shared" ca="1" si="8"/>
        <v>Approved</v>
      </c>
      <c r="T57" s="10">
        <f ca="1">IF(applicants[[#This Row],[Decision]]="Approved",1,0)</f>
        <v>1</v>
      </c>
      <c r="U57" s="10" t="str" cm="1">
        <f t="array" aca="1" ref="U57" ca="1">_xlfn.XLOOKUP(H57,{0,600,680,700,740,800},
             {"&lt;600","600–679","680–699","700–739","740–799","800+"},,-1)</f>
        <v>&lt;600</v>
      </c>
      <c r="V57" s="10" t="str" cm="1">
        <f t="array" aca="1" ref="V57" ca="1">_xlfn.XLOOKUP(I57,{0,0.25,0.4},
             {"&lt;25%","25–40%","40%+"},,-1)</f>
        <v>&lt;25%</v>
      </c>
      <c r="W57" s="10" t="str" cm="1">
        <f t="array" aca="1" ref="W57" ca="1">_xlfn.XLOOKUP(D57,{0,40000,80000,120000},
             {"&lt;40k","40–79k","80–119k","120k+"},,-1)</f>
        <v>40–79k</v>
      </c>
    </row>
    <row r="58" spans="2:23" ht="17" x14ac:dyDescent="0.4">
      <c r="B58" s="9">
        <v>55</v>
      </c>
      <c r="C58" s="9">
        <f t="shared" ca="1" si="0"/>
        <v>34</v>
      </c>
      <c r="D58" s="11">
        <f t="shared" ca="1" si="1"/>
        <v>71734</v>
      </c>
      <c r="E58" s="11">
        <f t="shared" ca="1" si="2"/>
        <v>38164</v>
      </c>
      <c r="F58" s="9">
        <f t="shared" ca="1" si="3"/>
        <v>48</v>
      </c>
      <c r="G58" s="9">
        <f t="shared" ca="1" si="4"/>
        <v>4</v>
      </c>
      <c r="H58" s="9">
        <f t="shared" ca="1" si="5"/>
        <v>842</v>
      </c>
      <c r="I58" s="12">
        <f t="shared" ca="1" si="6"/>
        <v>0.39</v>
      </c>
      <c r="J58" s="9" t="str">
        <f t="shared" ca="1" si="7"/>
        <v>Yes</v>
      </c>
      <c r="K58" s="9">
        <f ca="1">_xlfn.XLOOKUP(C58,age[Age_Min], age[Age_Points],,-1)</f>
        <v>5</v>
      </c>
      <c r="L58" s="9">
        <f ca="1">_xlfn.XLOOKUP(D58, income[Income_Min], income[Income_Points],,-1)</f>
        <v>5</v>
      </c>
      <c r="M58" s="9">
        <f ca="1">_xlfn.XLOOKUP(H58,credit[Credit_Min], credit[Credit_Points],,-1)</f>
        <v>6</v>
      </c>
      <c r="N58" s="9">
        <f ca="1">_xlfn.XLOOKUP(I58, dti[DTI_Min],dti[DTI_Points],,-1)</f>
        <v>3</v>
      </c>
      <c r="O58" s="9">
        <f ca="1">_xlfn.XLOOKUP(G58, employment[Emp_Min], employment[Points],,-1)</f>
        <v>3</v>
      </c>
      <c r="P58" s="9">
        <f ca="1">_xlfn.XLOOKUP(J58, default[PrevDefault],default[Default_Points],,-1)</f>
        <v>0</v>
      </c>
      <c r="Q58" s="10">
        <f ca="1">(K58*CONFIG!$K$14)+(L58*CONFIG!$K$15)+(M58*CONFIG!$K$16)+(N58*CONFIG!$K$17)+(O58*CONFIG!$K$18)+(P58*CONFIG!$K$19)</f>
        <v>31</v>
      </c>
      <c r="R58" s="10" t="str">
        <f ca="1">_xlfn.XLOOKUP(Q58,risk[Score_Min],risk[Risk_Level],,-1)</f>
        <v>Low</v>
      </c>
      <c r="S58" s="10" t="str">
        <f t="shared" ca="1" si="8"/>
        <v>Approved</v>
      </c>
      <c r="T58" s="10">
        <f ca="1">IF(applicants[[#This Row],[Decision]]="Approved",1,0)</f>
        <v>1</v>
      </c>
      <c r="U58" s="10" t="str" cm="1">
        <f t="array" aca="1" ref="U58" ca="1">_xlfn.XLOOKUP(H58,{0,600,680,700,740,800},
             {"&lt;600","600–679","680–699","700–739","740–799","800+"},,-1)</f>
        <v>800+</v>
      </c>
      <c r="V58" s="10" t="str" cm="1">
        <f t="array" aca="1" ref="V58" ca="1">_xlfn.XLOOKUP(I58,{0,0.25,0.4},
             {"&lt;25%","25–40%","40%+"},,-1)</f>
        <v>25–40%</v>
      </c>
      <c r="W58" s="10" t="str" cm="1">
        <f t="array" aca="1" ref="W58" ca="1">_xlfn.XLOOKUP(D58,{0,40000,80000,120000},
             {"&lt;40k","40–79k","80–119k","120k+"},,-1)</f>
        <v>40–79k</v>
      </c>
    </row>
    <row r="59" spans="2:23" ht="17" x14ac:dyDescent="0.4">
      <c r="B59" s="9">
        <v>56</v>
      </c>
      <c r="C59" s="9">
        <f t="shared" ca="1" si="0"/>
        <v>22</v>
      </c>
      <c r="D59" s="11">
        <f t="shared" ca="1" si="1"/>
        <v>38475</v>
      </c>
      <c r="E59" s="11">
        <f t="shared" ca="1" si="2"/>
        <v>36828</v>
      </c>
      <c r="F59" s="9">
        <f t="shared" ca="1" si="3"/>
        <v>12</v>
      </c>
      <c r="G59" s="9">
        <f t="shared" ca="1" si="4"/>
        <v>7</v>
      </c>
      <c r="H59" s="9">
        <f t="shared" ca="1" si="5"/>
        <v>847</v>
      </c>
      <c r="I59" s="12">
        <f t="shared" ca="1" si="6"/>
        <v>0.13</v>
      </c>
      <c r="J59" s="9" t="str">
        <f t="shared" ca="1" si="7"/>
        <v>No</v>
      </c>
      <c r="K59" s="9">
        <f ca="1">_xlfn.XLOOKUP(C59,age[Age_Min], age[Age_Points],,-1)</f>
        <v>2</v>
      </c>
      <c r="L59" s="9">
        <f ca="1">_xlfn.XLOOKUP(D59, income[Income_Min], income[Income_Points],,-1)</f>
        <v>2</v>
      </c>
      <c r="M59" s="9">
        <f ca="1">_xlfn.XLOOKUP(H59,credit[Credit_Min], credit[Credit_Points],,-1)</f>
        <v>6</v>
      </c>
      <c r="N59" s="9">
        <f ca="1">_xlfn.XLOOKUP(I59, dti[DTI_Min],dti[DTI_Points],,-1)</f>
        <v>6</v>
      </c>
      <c r="O59" s="9">
        <f ca="1">_xlfn.XLOOKUP(G59, employment[Emp_Min], employment[Points],,-1)</f>
        <v>5</v>
      </c>
      <c r="P59" s="9">
        <f ca="1">_xlfn.XLOOKUP(J59, default[PrevDefault],default[Default_Points],,-1)</f>
        <v>5</v>
      </c>
      <c r="Q59" s="10">
        <f ca="1">(K59*CONFIG!$K$14)+(L59*CONFIG!$K$15)+(M59*CONFIG!$K$16)+(N59*CONFIG!$K$17)+(O59*CONFIG!$K$18)+(P59*CONFIG!$K$19)</f>
        <v>38</v>
      </c>
      <c r="R59" s="10" t="str">
        <f ca="1">_xlfn.XLOOKUP(Q59,risk[Score_Min],risk[Risk_Level],,-1)</f>
        <v>Low</v>
      </c>
      <c r="S59" s="10" t="str">
        <f t="shared" ca="1" si="8"/>
        <v>Approved</v>
      </c>
      <c r="T59" s="10">
        <f ca="1">IF(applicants[[#This Row],[Decision]]="Approved",1,0)</f>
        <v>1</v>
      </c>
      <c r="U59" s="10" t="str" cm="1">
        <f t="array" aca="1" ref="U59" ca="1">_xlfn.XLOOKUP(H59,{0,600,680,700,740,800},
             {"&lt;600","600–679","680–699","700–739","740–799","800+"},,-1)</f>
        <v>800+</v>
      </c>
      <c r="V59" s="10" t="str" cm="1">
        <f t="array" aca="1" ref="V59" ca="1">_xlfn.XLOOKUP(I59,{0,0.25,0.4},
             {"&lt;25%","25–40%","40%+"},,-1)</f>
        <v>&lt;25%</v>
      </c>
      <c r="W59" s="10" t="str" cm="1">
        <f t="array" aca="1" ref="W59" ca="1">_xlfn.XLOOKUP(D59,{0,40000,80000,120000},
             {"&lt;40k","40–79k","80–119k","120k+"},,-1)</f>
        <v>&lt;40k</v>
      </c>
    </row>
    <row r="60" spans="2:23" ht="17" x14ac:dyDescent="0.4">
      <c r="B60" s="9">
        <v>57</v>
      </c>
      <c r="C60" s="9">
        <f t="shared" ca="1" si="0"/>
        <v>34</v>
      </c>
      <c r="D60" s="11">
        <f t="shared" ca="1" si="1"/>
        <v>110177</v>
      </c>
      <c r="E60" s="11">
        <f t="shared" ca="1" si="2"/>
        <v>6841</v>
      </c>
      <c r="F60" s="9">
        <f t="shared" ca="1" si="3"/>
        <v>48</v>
      </c>
      <c r="G60" s="9">
        <f t="shared" ca="1" si="4"/>
        <v>8</v>
      </c>
      <c r="H60" s="9">
        <f t="shared" ca="1" si="5"/>
        <v>552</v>
      </c>
      <c r="I60" s="12">
        <f t="shared" ca="1" si="6"/>
        <v>0.42</v>
      </c>
      <c r="J60" s="9" t="str">
        <f t="shared" ca="1" si="7"/>
        <v>No</v>
      </c>
      <c r="K60" s="9">
        <f ca="1">_xlfn.XLOOKUP(C60,age[Age_Min], age[Age_Points],,-1)</f>
        <v>5</v>
      </c>
      <c r="L60" s="9">
        <f ca="1">_xlfn.XLOOKUP(D60, income[Income_Min], income[Income_Points],,-1)</f>
        <v>6</v>
      </c>
      <c r="M60" s="9">
        <f ca="1">_xlfn.XLOOKUP(H60,credit[Credit_Min], credit[Credit_Points],,-1)</f>
        <v>1</v>
      </c>
      <c r="N60" s="9">
        <f ca="1">_xlfn.XLOOKUP(I60, dti[DTI_Min],dti[DTI_Points],,-1)</f>
        <v>1</v>
      </c>
      <c r="O60" s="9">
        <f ca="1">_xlfn.XLOOKUP(G60, employment[Emp_Min], employment[Points],,-1)</f>
        <v>5</v>
      </c>
      <c r="P60" s="9">
        <f ca="1">_xlfn.XLOOKUP(J60, default[PrevDefault],default[Default_Points],,-1)</f>
        <v>5</v>
      </c>
      <c r="Q60" s="10">
        <f ca="1">(K60*CONFIG!$K$14)+(L60*CONFIG!$K$15)+(M60*CONFIG!$K$16)+(N60*CONFIG!$K$17)+(O60*CONFIG!$K$18)+(P60*CONFIG!$K$19)</f>
        <v>25</v>
      </c>
      <c r="R60" s="10" t="str">
        <f ca="1">_xlfn.XLOOKUP(Q60,risk[Score_Min],risk[Risk_Level],,-1)</f>
        <v>Medium</v>
      </c>
      <c r="S60" s="10" t="str">
        <f t="shared" ca="1" si="8"/>
        <v>Rejected</v>
      </c>
      <c r="T60" s="10">
        <f ca="1">IF(applicants[[#This Row],[Decision]]="Approved",1,0)</f>
        <v>0</v>
      </c>
      <c r="U60" s="10" t="str" cm="1">
        <f t="array" aca="1" ref="U60" ca="1">_xlfn.XLOOKUP(H60,{0,600,680,700,740,800},
             {"&lt;600","600–679","680–699","700–739","740–799","800+"},,-1)</f>
        <v>&lt;600</v>
      </c>
      <c r="V60" s="10" t="str" cm="1">
        <f t="array" aca="1" ref="V60" ca="1">_xlfn.XLOOKUP(I60,{0,0.25,0.4},
             {"&lt;25%","25–40%","40%+"},,-1)</f>
        <v>40%+</v>
      </c>
      <c r="W60" s="10" t="str" cm="1">
        <f t="array" aca="1" ref="W60" ca="1">_xlfn.XLOOKUP(D60,{0,40000,80000,120000},
             {"&lt;40k","40–79k","80–119k","120k+"},,-1)</f>
        <v>80–119k</v>
      </c>
    </row>
    <row r="61" spans="2:23" ht="17" x14ac:dyDescent="0.4">
      <c r="B61" s="9">
        <v>58</v>
      </c>
      <c r="C61" s="9">
        <f t="shared" ca="1" si="0"/>
        <v>39</v>
      </c>
      <c r="D61" s="11">
        <f t="shared" ca="1" si="1"/>
        <v>102095</v>
      </c>
      <c r="E61" s="11">
        <f t="shared" ca="1" si="2"/>
        <v>17682</v>
      </c>
      <c r="F61" s="9">
        <f t="shared" ca="1" si="3"/>
        <v>36</v>
      </c>
      <c r="G61" s="9">
        <f t="shared" ca="1" si="4"/>
        <v>5</v>
      </c>
      <c r="H61" s="9">
        <f t="shared" ca="1" si="5"/>
        <v>575</v>
      </c>
      <c r="I61" s="12">
        <f t="shared" ca="1" si="6"/>
        <v>0.28000000000000003</v>
      </c>
      <c r="J61" s="9" t="str">
        <f t="shared" ca="1" si="7"/>
        <v>Yes</v>
      </c>
      <c r="K61" s="9">
        <f ca="1">_xlfn.XLOOKUP(C61,age[Age_Min], age[Age_Points],,-1)</f>
        <v>5</v>
      </c>
      <c r="L61" s="9">
        <f ca="1">_xlfn.XLOOKUP(D61, income[Income_Min], income[Income_Points],,-1)</f>
        <v>6</v>
      </c>
      <c r="M61" s="9">
        <f ca="1">_xlfn.XLOOKUP(H61,credit[Credit_Min], credit[Credit_Points],,-1)</f>
        <v>1</v>
      </c>
      <c r="N61" s="9">
        <f ca="1">_xlfn.XLOOKUP(I61, dti[DTI_Min],dti[DTI_Points],,-1)</f>
        <v>3</v>
      </c>
      <c r="O61" s="9">
        <f ca="1">_xlfn.XLOOKUP(G61, employment[Emp_Min], employment[Points],,-1)</f>
        <v>3</v>
      </c>
      <c r="P61" s="9">
        <f ca="1">_xlfn.XLOOKUP(J61, default[PrevDefault],default[Default_Points],,-1)</f>
        <v>0</v>
      </c>
      <c r="Q61" s="10">
        <f ca="1">(K61*CONFIG!$K$14)+(L61*CONFIG!$K$15)+(M61*CONFIG!$K$16)+(N61*CONFIG!$K$17)+(O61*CONFIG!$K$18)+(P61*CONFIG!$K$19)</f>
        <v>22</v>
      </c>
      <c r="R61" s="10" t="str">
        <f ca="1">_xlfn.XLOOKUP(Q61,risk[Score_Min],risk[Risk_Level],,-1)</f>
        <v>Medium</v>
      </c>
      <c r="S61" s="10" t="str">
        <f t="shared" ca="1" si="8"/>
        <v>Rejected</v>
      </c>
      <c r="T61" s="10">
        <f ca="1">IF(applicants[[#This Row],[Decision]]="Approved",1,0)</f>
        <v>0</v>
      </c>
      <c r="U61" s="10" t="str" cm="1">
        <f t="array" aca="1" ref="U61" ca="1">_xlfn.XLOOKUP(H61,{0,600,680,700,740,800},
             {"&lt;600","600–679","680–699","700–739","740–799","800+"},,-1)</f>
        <v>&lt;600</v>
      </c>
      <c r="V61" s="10" t="str" cm="1">
        <f t="array" aca="1" ref="V61" ca="1">_xlfn.XLOOKUP(I61,{0,0.25,0.4},
             {"&lt;25%","25–40%","40%+"},,-1)</f>
        <v>25–40%</v>
      </c>
      <c r="W61" s="10" t="str" cm="1">
        <f t="array" aca="1" ref="W61" ca="1">_xlfn.XLOOKUP(D61,{0,40000,80000,120000},
             {"&lt;40k","40–79k","80–119k","120k+"},,-1)</f>
        <v>80–119k</v>
      </c>
    </row>
    <row r="62" spans="2:23" ht="17" x14ac:dyDescent="0.4">
      <c r="B62" s="9">
        <v>59</v>
      </c>
      <c r="C62" s="9">
        <f t="shared" ca="1" si="0"/>
        <v>23</v>
      </c>
      <c r="D62" s="11">
        <f t="shared" ca="1" si="1"/>
        <v>37865</v>
      </c>
      <c r="E62" s="11">
        <f t="shared" ca="1" si="2"/>
        <v>16462</v>
      </c>
      <c r="F62" s="9">
        <f t="shared" ca="1" si="3"/>
        <v>12</v>
      </c>
      <c r="G62" s="9">
        <f t="shared" ca="1" si="4"/>
        <v>10</v>
      </c>
      <c r="H62" s="9">
        <f t="shared" ca="1" si="5"/>
        <v>568</v>
      </c>
      <c r="I62" s="12">
        <f t="shared" ca="1" si="6"/>
        <v>0.2</v>
      </c>
      <c r="J62" s="9" t="str">
        <f t="shared" ca="1" si="7"/>
        <v>No</v>
      </c>
      <c r="K62" s="9">
        <f ca="1">_xlfn.XLOOKUP(C62,age[Age_Min], age[Age_Points],,-1)</f>
        <v>2</v>
      </c>
      <c r="L62" s="9">
        <f ca="1">_xlfn.XLOOKUP(D62, income[Income_Min], income[Income_Points],,-1)</f>
        <v>2</v>
      </c>
      <c r="M62" s="9">
        <f ca="1">_xlfn.XLOOKUP(H62,credit[Credit_Min], credit[Credit_Points],,-1)</f>
        <v>1</v>
      </c>
      <c r="N62" s="9">
        <f ca="1">_xlfn.XLOOKUP(I62, dti[DTI_Min],dti[DTI_Points],,-1)</f>
        <v>6</v>
      </c>
      <c r="O62" s="9">
        <f ca="1">_xlfn.XLOOKUP(G62, employment[Emp_Min], employment[Points],,-1)</f>
        <v>5</v>
      </c>
      <c r="P62" s="9">
        <f ca="1">_xlfn.XLOOKUP(J62, default[PrevDefault],default[Default_Points],,-1)</f>
        <v>5</v>
      </c>
      <c r="Q62" s="10">
        <f ca="1">(K62*CONFIG!$K$14)+(L62*CONFIG!$K$15)+(M62*CONFIG!$K$16)+(N62*CONFIG!$K$17)+(O62*CONFIG!$K$18)+(P62*CONFIG!$K$19)</f>
        <v>28</v>
      </c>
      <c r="R62" s="10" t="str">
        <f ca="1">_xlfn.XLOOKUP(Q62,risk[Score_Min],risk[Risk_Level],,-1)</f>
        <v>Medium</v>
      </c>
      <c r="S62" s="10" t="str">
        <f t="shared" ca="1" si="8"/>
        <v>Rejected</v>
      </c>
      <c r="T62" s="10">
        <f ca="1">IF(applicants[[#This Row],[Decision]]="Approved",1,0)</f>
        <v>0</v>
      </c>
      <c r="U62" s="10" t="str" cm="1">
        <f t="array" aca="1" ref="U62" ca="1">_xlfn.XLOOKUP(H62,{0,600,680,700,740,800},
             {"&lt;600","600–679","680–699","700–739","740–799","800+"},,-1)</f>
        <v>&lt;600</v>
      </c>
      <c r="V62" s="10" t="str" cm="1">
        <f t="array" aca="1" ref="V62" ca="1">_xlfn.XLOOKUP(I62,{0,0.25,0.4},
             {"&lt;25%","25–40%","40%+"},,-1)</f>
        <v>&lt;25%</v>
      </c>
      <c r="W62" s="10" t="str" cm="1">
        <f t="array" aca="1" ref="W62" ca="1">_xlfn.XLOOKUP(D62,{0,40000,80000,120000},
             {"&lt;40k","40–79k","80–119k","120k+"},,-1)</f>
        <v>&lt;40k</v>
      </c>
    </row>
    <row r="63" spans="2:23" ht="17" x14ac:dyDescent="0.4">
      <c r="B63" s="9">
        <v>60</v>
      </c>
      <c r="C63" s="9">
        <f t="shared" ca="1" si="0"/>
        <v>56</v>
      </c>
      <c r="D63" s="11">
        <f t="shared" ca="1" si="1"/>
        <v>36410</v>
      </c>
      <c r="E63" s="11">
        <f t="shared" ca="1" si="2"/>
        <v>16756</v>
      </c>
      <c r="F63" s="9">
        <f t="shared" ca="1" si="3"/>
        <v>48</v>
      </c>
      <c r="G63" s="9">
        <f t="shared" ca="1" si="4"/>
        <v>8</v>
      </c>
      <c r="H63" s="9">
        <f t="shared" ca="1" si="5"/>
        <v>668</v>
      </c>
      <c r="I63" s="12">
        <f t="shared" ca="1" si="6"/>
        <v>0.17</v>
      </c>
      <c r="J63" s="9" t="str">
        <f t="shared" ca="1" si="7"/>
        <v>No</v>
      </c>
      <c r="K63" s="9">
        <f ca="1">_xlfn.XLOOKUP(C63,age[Age_Min], age[Age_Points],,-1)</f>
        <v>4</v>
      </c>
      <c r="L63" s="9">
        <f ca="1">_xlfn.XLOOKUP(D63, income[Income_Min], income[Income_Points],,-1)</f>
        <v>2</v>
      </c>
      <c r="M63" s="9">
        <f ca="1">_xlfn.XLOOKUP(H63,credit[Credit_Min], credit[Credit_Points],,-1)</f>
        <v>3</v>
      </c>
      <c r="N63" s="9">
        <f ca="1">_xlfn.XLOOKUP(I63, dti[DTI_Min],dti[DTI_Points],,-1)</f>
        <v>6</v>
      </c>
      <c r="O63" s="9">
        <f ca="1">_xlfn.XLOOKUP(G63, employment[Emp_Min], employment[Points],,-1)</f>
        <v>5</v>
      </c>
      <c r="P63" s="9">
        <f ca="1">_xlfn.XLOOKUP(J63, default[PrevDefault],default[Default_Points],,-1)</f>
        <v>5</v>
      </c>
      <c r="Q63" s="10">
        <f ca="1">(K63*CONFIG!$K$14)+(L63*CONFIG!$K$15)+(M63*CONFIG!$K$16)+(N63*CONFIG!$K$17)+(O63*CONFIG!$K$18)+(P63*CONFIG!$K$19)</f>
        <v>34</v>
      </c>
      <c r="R63" s="10" t="str">
        <f ca="1">_xlfn.XLOOKUP(Q63,risk[Score_Min],risk[Risk_Level],,-1)</f>
        <v>Low</v>
      </c>
      <c r="S63" s="10" t="str">
        <f t="shared" ca="1" si="8"/>
        <v>Approved</v>
      </c>
      <c r="T63" s="10">
        <f ca="1">IF(applicants[[#This Row],[Decision]]="Approved",1,0)</f>
        <v>1</v>
      </c>
      <c r="U63" s="10" t="str" cm="1">
        <f t="array" aca="1" ref="U63" ca="1">_xlfn.XLOOKUP(H63,{0,600,680,700,740,800},
             {"&lt;600","600–679","680–699","700–739","740–799","800+"},,-1)</f>
        <v>600–679</v>
      </c>
      <c r="V63" s="10" t="str" cm="1">
        <f t="array" aca="1" ref="V63" ca="1">_xlfn.XLOOKUP(I63,{0,0.25,0.4},
             {"&lt;25%","25–40%","40%+"},,-1)</f>
        <v>&lt;25%</v>
      </c>
      <c r="W63" s="10" t="str" cm="1">
        <f t="array" aca="1" ref="W63" ca="1">_xlfn.XLOOKUP(D63,{0,40000,80000,120000},
             {"&lt;40k","40–79k","80–119k","120k+"},,-1)</f>
        <v>&lt;40k</v>
      </c>
    </row>
    <row r="64" spans="2:23" ht="17" x14ac:dyDescent="0.4">
      <c r="B64" s="9">
        <v>61</v>
      </c>
      <c r="C64" s="9">
        <f t="shared" ca="1" si="0"/>
        <v>49</v>
      </c>
      <c r="D64" s="11">
        <f t="shared" ca="1" si="1"/>
        <v>85442</v>
      </c>
      <c r="E64" s="11">
        <f t="shared" ca="1" si="2"/>
        <v>32639</v>
      </c>
      <c r="F64" s="9">
        <f t="shared" ca="1" si="3"/>
        <v>12</v>
      </c>
      <c r="G64" s="9">
        <f t="shared" ca="1" si="4"/>
        <v>7</v>
      </c>
      <c r="H64" s="9">
        <f t="shared" ca="1" si="5"/>
        <v>635</v>
      </c>
      <c r="I64" s="12">
        <f t="shared" ca="1" si="6"/>
        <v>0.1</v>
      </c>
      <c r="J64" s="9" t="str">
        <f t="shared" ca="1" si="7"/>
        <v>No</v>
      </c>
      <c r="K64" s="9">
        <f ca="1">_xlfn.XLOOKUP(C64,age[Age_Min], age[Age_Points],,-1)</f>
        <v>4</v>
      </c>
      <c r="L64" s="9">
        <f ca="1">_xlfn.XLOOKUP(D64, income[Income_Min], income[Income_Points],,-1)</f>
        <v>6</v>
      </c>
      <c r="M64" s="9">
        <f ca="1">_xlfn.XLOOKUP(H64,credit[Credit_Min], credit[Credit_Points],,-1)</f>
        <v>3</v>
      </c>
      <c r="N64" s="9">
        <f ca="1">_xlfn.XLOOKUP(I64, dti[DTI_Min],dti[DTI_Points],,-1)</f>
        <v>6</v>
      </c>
      <c r="O64" s="9">
        <f ca="1">_xlfn.XLOOKUP(G64, employment[Emp_Min], employment[Points],,-1)</f>
        <v>5</v>
      </c>
      <c r="P64" s="9">
        <f ca="1">_xlfn.XLOOKUP(J64, default[PrevDefault],default[Default_Points],,-1)</f>
        <v>5</v>
      </c>
      <c r="Q64" s="10">
        <f ca="1">(K64*CONFIG!$K$14)+(L64*CONFIG!$K$15)+(M64*CONFIG!$K$16)+(N64*CONFIG!$K$17)+(O64*CONFIG!$K$18)+(P64*CONFIG!$K$19)</f>
        <v>38</v>
      </c>
      <c r="R64" s="10" t="str">
        <f ca="1">_xlfn.XLOOKUP(Q64,risk[Score_Min],risk[Risk_Level],,-1)</f>
        <v>Low</v>
      </c>
      <c r="S64" s="10" t="str">
        <f t="shared" ca="1" si="8"/>
        <v>Approved</v>
      </c>
      <c r="T64" s="10">
        <f ca="1">IF(applicants[[#This Row],[Decision]]="Approved",1,0)</f>
        <v>1</v>
      </c>
      <c r="U64" s="10" t="str" cm="1">
        <f t="array" aca="1" ref="U64" ca="1">_xlfn.XLOOKUP(H64,{0,600,680,700,740,800},
             {"&lt;600","600–679","680–699","700–739","740–799","800+"},,-1)</f>
        <v>600–679</v>
      </c>
      <c r="V64" s="10" t="str" cm="1">
        <f t="array" aca="1" ref="V64" ca="1">_xlfn.XLOOKUP(I64,{0,0.25,0.4},
             {"&lt;25%","25–40%","40%+"},,-1)</f>
        <v>&lt;25%</v>
      </c>
      <c r="W64" s="10" t="str" cm="1">
        <f t="array" aca="1" ref="W64" ca="1">_xlfn.XLOOKUP(D64,{0,40000,80000,120000},
             {"&lt;40k","40–79k","80–119k","120k+"},,-1)</f>
        <v>80–119k</v>
      </c>
    </row>
    <row r="65" spans="2:23" ht="17" x14ac:dyDescent="0.4">
      <c r="B65" s="9">
        <v>62</v>
      </c>
      <c r="C65" s="9">
        <f t="shared" ca="1" si="0"/>
        <v>37</v>
      </c>
      <c r="D65" s="11">
        <f t="shared" ca="1" si="1"/>
        <v>62062</v>
      </c>
      <c r="E65" s="11">
        <f t="shared" ca="1" si="2"/>
        <v>38834</v>
      </c>
      <c r="F65" s="9">
        <f t="shared" ca="1" si="3"/>
        <v>48</v>
      </c>
      <c r="G65" s="9">
        <f t="shared" ca="1" si="4"/>
        <v>7</v>
      </c>
      <c r="H65" s="9">
        <f t="shared" ca="1" si="5"/>
        <v>704</v>
      </c>
      <c r="I65" s="12">
        <f t="shared" ca="1" si="6"/>
        <v>0.22</v>
      </c>
      <c r="J65" s="9" t="str">
        <f t="shared" ca="1" si="7"/>
        <v>Yes</v>
      </c>
      <c r="K65" s="9">
        <f ca="1">_xlfn.XLOOKUP(C65,age[Age_Min], age[Age_Points],,-1)</f>
        <v>5</v>
      </c>
      <c r="L65" s="9">
        <f ca="1">_xlfn.XLOOKUP(D65, income[Income_Min], income[Income_Points],,-1)</f>
        <v>5</v>
      </c>
      <c r="M65" s="9">
        <f ca="1">_xlfn.XLOOKUP(H65,credit[Credit_Min], credit[Credit_Points],,-1)</f>
        <v>5</v>
      </c>
      <c r="N65" s="9">
        <f ca="1">_xlfn.XLOOKUP(I65, dti[DTI_Min],dti[DTI_Points],,-1)</f>
        <v>6</v>
      </c>
      <c r="O65" s="9">
        <f ca="1">_xlfn.XLOOKUP(G65, employment[Emp_Min], employment[Points],,-1)</f>
        <v>5</v>
      </c>
      <c r="P65" s="9">
        <f ca="1">_xlfn.XLOOKUP(J65, default[PrevDefault],default[Default_Points],,-1)</f>
        <v>0</v>
      </c>
      <c r="Q65" s="10">
        <f ca="1">(K65*CONFIG!$K$14)+(L65*CONFIG!$K$15)+(M65*CONFIG!$K$16)+(N65*CONFIG!$K$17)+(O65*CONFIG!$K$18)+(P65*CONFIG!$K$19)</f>
        <v>37</v>
      </c>
      <c r="R65" s="10" t="str">
        <f ca="1">_xlfn.XLOOKUP(Q65,risk[Score_Min],risk[Risk_Level],,-1)</f>
        <v>Low</v>
      </c>
      <c r="S65" s="10" t="str">
        <f t="shared" ca="1" si="8"/>
        <v>Approved</v>
      </c>
      <c r="T65" s="10">
        <f ca="1">IF(applicants[[#This Row],[Decision]]="Approved",1,0)</f>
        <v>1</v>
      </c>
      <c r="U65" s="10" t="str" cm="1">
        <f t="array" aca="1" ref="U65" ca="1">_xlfn.XLOOKUP(H65,{0,600,680,700,740,800},
             {"&lt;600","600–679","680–699","700–739","740–799","800+"},,-1)</f>
        <v>700–739</v>
      </c>
      <c r="V65" s="10" t="str" cm="1">
        <f t="array" aca="1" ref="V65" ca="1">_xlfn.XLOOKUP(I65,{0,0.25,0.4},
             {"&lt;25%","25–40%","40%+"},,-1)</f>
        <v>&lt;25%</v>
      </c>
      <c r="W65" s="10" t="str" cm="1">
        <f t="array" aca="1" ref="W65" ca="1">_xlfn.XLOOKUP(D65,{0,40000,80000,120000},
             {"&lt;40k","40–79k","80–119k","120k+"},,-1)</f>
        <v>40–79k</v>
      </c>
    </row>
    <row r="66" spans="2:23" ht="17" x14ac:dyDescent="0.4">
      <c r="B66" s="9">
        <v>63</v>
      </c>
      <c r="C66" s="9">
        <f t="shared" ca="1" si="0"/>
        <v>29</v>
      </c>
      <c r="D66" s="11">
        <f t="shared" ca="1" si="1"/>
        <v>91635</v>
      </c>
      <c r="E66" s="11">
        <f t="shared" ca="1" si="2"/>
        <v>18557</v>
      </c>
      <c r="F66" s="9">
        <f t="shared" ca="1" si="3"/>
        <v>48</v>
      </c>
      <c r="G66" s="9">
        <f t="shared" ca="1" si="4"/>
        <v>1</v>
      </c>
      <c r="H66" s="9">
        <f t="shared" ca="1" si="5"/>
        <v>566</v>
      </c>
      <c r="I66" s="12">
        <f t="shared" ca="1" si="6"/>
        <v>0.4</v>
      </c>
      <c r="J66" s="9" t="str">
        <f t="shared" ca="1" si="7"/>
        <v>No</v>
      </c>
      <c r="K66" s="9">
        <f ca="1">_xlfn.XLOOKUP(C66,age[Age_Min], age[Age_Points],,-1)</f>
        <v>5</v>
      </c>
      <c r="L66" s="9">
        <f ca="1">_xlfn.XLOOKUP(D66, income[Income_Min], income[Income_Points],,-1)</f>
        <v>6</v>
      </c>
      <c r="M66" s="9">
        <f ca="1">_xlfn.XLOOKUP(H66,credit[Credit_Min], credit[Credit_Points],,-1)</f>
        <v>1</v>
      </c>
      <c r="N66" s="9">
        <f ca="1">_xlfn.XLOOKUP(I66, dti[DTI_Min],dti[DTI_Points],,-1)</f>
        <v>1</v>
      </c>
      <c r="O66" s="9">
        <f ca="1">_xlfn.XLOOKUP(G66, employment[Emp_Min], employment[Points],,-1)</f>
        <v>1</v>
      </c>
      <c r="P66" s="9">
        <f ca="1">_xlfn.XLOOKUP(J66, default[PrevDefault],default[Default_Points],,-1)</f>
        <v>5</v>
      </c>
      <c r="Q66" s="10">
        <f ca="1">(K66*CONFIG!$K$14)+(L66*CONFIG!$K$15)+(M66*CONFIG!$K$16)+(N66*CONFIG!$K$17)+(O66*CONFIG!$K$18)+(P66*CONFIG!$K$19)</f>
        <v>21</v>
      </c>
      <c r="R66" s="10" t="str">
        <f ca="1">_xlfn.XLOOKUP(Q66,risk[Score_Min],risk[Risk_Level],,-1)</f>
        <v>Medium</v>
      </c>
      <c r="S66" s="10" t="str">
        <f t="shared" ca="1" si="8"/>
        <v>Rejected</v>
      </c>
      <c r="T66" s="10">
        <f ca="1">IF(applicants[[#This Row],[Decision]]="Approved",1,0)</f>
        <v>0</v>
      </c>
      <c r="U66" s="10" t="str" cm="1">
        <f t="array" aca="1" ref="U66" ca="1">_xlfn.XLOOKUP(H66,{0,600,680,700,740,800},
             {"&lt;600","600–679","680–699","700–739","740–799","800+"},,-1)</f>
        <v>&lt;600</v>
      </c>
      <c r="V66" s="10" t="str" cm="1">
        <f t="array" aca="1" ref="V66" ca="1">_xlfn.XLOOKUP(I66,{0,0.25,0.4},
             {"&lt;25%","25–40%","40%+"},,-1)</f>
        <v>40%+</v>
      </c>
      <c r="W66" s="10" t="str" cm="1">
        <f t="array" aca="1" ref="W66" ca="1">_xlfn.XLOOKUP(D66,{0,40000,80000,120000},
             {"&lt;40k","40–79k","80–119k","120k+"},,-1)</f>
        <v>80–119k</v>
      </c>
    </row>
    <row r="67" spans="2:23" ht="17" x14ac:dyDescent="0.4">
      <c r="B67" s="9">
        <v>64</v>
      </c>
      <c r="C67" s="9">
        <f t="shared" ca="1" si="0"/>
        <v>50</v>
      </c>
      <c r="D67" s="11">
        <f t="shared" ca="1" si="1"/>
        <v>32086</v>
      </c>
      <c r="E67" s="11">
        <f t="shared" ca="1" si="2"/>
        <v>6994</v>
      </c>
      <c r="F67" s="9">
        <f t="shared" ca="1" si="3"/>
        <v>60</v>
      </c>
      <c r="G67" s="9">
        <f t="shared" ca="1" si="4"/>
        <v>3</v>
      </c>
      <c r="H67" s="9">
        <f t="shared" ca="1" si="5"/>
        <v>722</v>
      </c>
      <c r="I67" s="12">
        <f t="shared" ca="1" si="6"/>
        <v>0.24</v>
      </c>
      <c r="J67" s="9" t="str">
        <f t="shared" ca="1" si="7"/>
        <v>No</v>
      </c>
      <c r="K67" s="9">
        <f ca="1">_xlfn.XLOOKUP(C67,age[Age_Min], age[Age_Points],,-1)</f>
        <v>4</v>
      </c>
      <c r="L67" s="9">
        <f ca="1">_xlfn.XLOOKUP(D67, income[Income_Min], income[Income_Points],,-1)</f>
        <v>2</v>
      </c>
      <c r="M67" s="9">
        <f ca="1">_xlfn.XLOOKUP(H67,credit[Credit_Min], credit[Credit_Points],,-1)</f>
        <v>5</v>
      </c>
      <c r="N67" s="9">
        <f ca="1">_xlfn.XLOOKUP(I67, dti[DTI_Min],dti[DTI_Points],,-1)</f>
        <v>6</v>
      </c>
      <c r="O67" s="9">
        <f ca="1">_xlfn.XLOOKUP(G67, employment[Emp_Min], employment[Points],,-1)</f>
        <v>3</v>
      </c>
      <c r="P67" s="9">
        <f ca="1">_xlfn.XLOOKUP(J67, default[PrevDefault],default[Default_Points],,-1)</f>
        <v>5</v>
      </c>
      <c r="Q67" s="10">
        <f ca="1">(K67*CONFIG!$K$14)+(L67*CONFIG!$K$15)+(M67*CONFIG!$K$16)+(N67*CONFIG!$K$17)+(O67*CONFIG!$K$18)+(P67*CONFIG!$K$19)</f>
        <v>36</v>
      </c>
      <c r="R67" s="10" t="str">
        <f ca="1">_xlfn.XLOOKUP(Q67,risk[Score_Min],risk[Risk_Level],,-1)</f>
        <v>Low</v>
      </c>
      <c r="S67" s="10" t="str">
        <f t="shared" ca="1" si="8"/>
        <v>Approved</v>
      </c>
      <c r="T67" s="10">
        <f ca="1">IF(applicants[[#This Row],[Decision]]="Approved",1,0)</f>
        <v>1</v>
      </c>
      <c r="U67" s="10" t="str" cm="1">
        <f t="array" aca="1" ref="U67" ca="1">_xlfn.XLOOKUP(H67,{0,600,680,700,740,800},
             {"&lt;600","600–679","680–699","700–739","740–799","800+"},,-1)</f>
        <v>700–739</v>
      </c>
      <c r="V67" s="10" t="str" cm="1">
        <f t="array" aca="1" ref="V67" ca="1">_xlfn.XLOOKUP(I67,{0,0.25,0.4},
             {"&lt;25%","25–40%","40%+"},,-1)</f>
        <v>&lt;25%</v>
      </c>
      <c r="W67" s="10" t="str" cm="1">
        <f t="array" aca="1" ref="W67" ca="1">_xlfn.XLOOKUP(D67,{0,40000,80000,120000},
             {"&lt;40k","40–79k","80–119k","120k+"},,-1)</f>
        <v>&lt;40k</v>
      </c>
    </row>
    <row r="68" spans="2:23" ht="17" x14ac:dyDescent="0.4">
      <c r="B68" s="9">
        <v>65</v>
      </c>
      <c r="C68" s="9">
        <f t="shared" ca="1" si="0"/>
        <v>55</v>
      </c>
      <c r="D68" s="11">
        <f t="shared" ca="1" si="1"/>
        <v>74661</v>
      </c>
      <c r="E68" s="11">
        <f t="shared" ca="1" si="2"/>
        <v>34409</v>
      </c>
      <c r="F68" s="9">
        <f t="shared" ca="1" si="3"/>
        <v>48</v>
      </c>
      <c r="G68" s="9">
        <f t="shared" ca="1" si="4"/>
        <v>0</v>
      </c>
      <c r="H68" s="9">
        <f t="shared" ca="1" si="5"/>
        <v>643</v>
      </c>
      <c r="I68" s="12">
        <f t="shared" ca="1" si="6"/>
        <v>0.28000000000000003</v>
      </c>
      <c r="J68" s="9" t="str">
        <f t="shared" ca="1" si="7"/>
        <v>No</v>
      </c>
      <c r="K68" s="9">
        <f ca="1">_xlfn.XLOOKUP(C68,age[Age_Min], age[Age_Points],,-1)</f>
        <v>4</v>
      </c>
      <c r="L68" s="9">
        <f ca="1">_xlfn.XLOOKUP(D68, income[Income_Min], income[Income_Points],,-1)</f>
        <v>5</v>
      </c>
      <c r="M68" s="9">
        <f ca="1">_xlfn.XLOOKUP(H68,credit[Credit_Min], credit[Credit_Points],,-1)</f>
        <v>3</v>
      </c>
      <c r="N68" s="9">
        <f ca="1">_xlfn.XLOOKUP(I68, dti[DTI_Min],dti[DTI_Points],,-1)</f>
        <v>3</v>
      </c>
      <c r="O68" s="9">
        <f ca="1">_xlfn.XLOOKUP(G68, employment[Emp_Min], employment[Points],,-1)</f>
        <v>1</v>
      </c>
      <c r="P68" s="9">
        <f ca="1">_xlfn.XLOOKUP(J68, default[PrevDefault],default[Default_Points],,-1)</f>
        <v>5</v>
      </c>
      <c r="Q68" s="10">
        <f ca="1">(K68*CONFIG!$K$14)+(L68*CONFIG!$K$15)+(M68*CONFIG!$K$16)+(N68*CONFIG!$K$17)+(O68*CONFIG!$K$18)+(P68*CONFIG!$K$19)</f>
        <v>27</v>
      </c>
      <c r="R68" s="10" t="str">
        <f ca="1">_xlfn.XLOOKUP(Q68,risk[Score_Min],risk[Risk_Level],,-1)</f>
        <v>Medium</v>
      </c>
      <c r="S68" s="10" t="str">
        <f t="shared" ca="1" si="8"/>
        <v>Approved</v>
      </c>
      <c r="T68" s="10">
        <f ca="1">IF(applicants[[#This Row],[Decision]]="Approved",1,0)</f>
        <v>1</v>
      </c>
      <c r="U68" s="10" t="str" cm="1">
        <f t="array" aca="1" ref="U68" ca="1">_xlfn.XLOOKUP(H68,{0,600,680,700,740,800},
             {"&lt;600","600–679","680–699","700–739","740–799","800+"},,-1)</f>
        <v>600–679</v>
      </c>
      <c r="V68" s="10" t="str" cm="1">
        <f t="array" aca="1" ref="V68" ca="1">_xlfn.XLOOKUP(I68,{0,0.25,0.4},
             {"&lt;25%","25–40%","40%+"},,-1)</f>
        <v>25–40%</v>
      </c>
      <c r="W68" s="10" t="str" cm="1">
        <f t="array" aca="1" ref="W68" ca="1">_xlfn.XLOOKUP(D68,{0,40000,80000,120000},
             {"&lt;40k","40–79k","80–119k","120k+"},,-1)</f>
        <v>40–79k</v>
      </c>
    </row>
    <row r="69" spans="2:23" ht="17" x14ac:dyDescent="0.4">
      <c r="B69" s="9">
        <v>66</v>
      </c>
      <c r="C69" s="9">
        <f t="shared" ref="C69:C132" ca="1" si="9">RANDBETWEEN(22,60)</f>
        <v>25</v>
      </c>
      <c r="D69" s="11">
        <f t="shared" ref="D69:D132" ca="1" si="10">RANDBETWEEN(30000, 150000)</f>
        <v>63782</v>
      </c>
      <c r="E69" s="11">
        <f t="shared" ref="E69:E132" ca="1" si="11">RANDBETWEEN(5000, 40000)</f>
        <v>32758</v>
      </c>
      <c r="F69" s="9">
        <f t="shared" ref="F69:F132" ca="1" si="12">CHOOSE(RANDBETWEEN(1,5),12,24,36,48,60)</f>
        <v>48</v>
      </c>
      <c r="G69" s="9">
        <f t="shared" ref="G69:G132" ca="1" si="13">RANDBETWEEN(0,10)</f>
        <v>10</v>
      </c>
      <c r="H69" s="9">
        <f t="shared" ref="H69:H132" ca="1" si="14">RANDBETWEEN(550,850)</f>
        <v>609</v>
      </c>
      <c r="I69" s="12">
        <f t="shared" ref="I69:I132" ca="1" si="15">ROUND(RAND()*(0.5-0.1)+0.1,2)</f>
        <v>0.41</v>
      </c>
      <c r="J69" s="9" t="str">
        <f t="shared" ref="J69:J132" ca="1" si="16">IF(RAND()&lt;0.1,"Yes","No")</f>
        <v>No</v>
      </c>
      <c r="K69" s="9">
        <f ca="1">_xlfn.XLOOKUP(C69,age[Age_Min], age[Age_Points],,-1)</f>
        <v>2</v>
      </c>
      <c r="L69" s="9">
        <f ca="1">_xlfn.XLOOKUP(D69, income[Income_Min], income[Income_Points],,-1)</f>
        <v>5</v>
      </c>
      <c r="M69" s="9">
        <f ca="1">_xlfn.XLOOKUP(H69,credit[Credit_Min], credit[Credit_Points],,-1)</f>
        <v>3</v>
      </c>
      <c r="N69" s="9">
        <f ca="1">_xlfn.XLOOKUP(I69, dti[DTI_Min],dti[DTI_Points],,-1)</f>
        <v>1</v>
      </c>
      <c r="O69" s="9">
        <f ca="1">_xlfn.XLOOKUP(G69, employment[Emp_Min], employment[Points],,-1)</f>
        <v>5</v>
      </c>
      <c r="P69" s="9">
        <f ca="1">_xlfn.XLOOKUP(J69, default[PrevDefault],default[Default_Points],,-1)</f>
        <v>5</v>
      </c>
      <c r="Q69" s="10">
        <f ca="1">(K69*CONFIG!$K$14)+(L69*CONFIG!$K$15)+(M69*CONFIG!$K$16)+(N69*CONFIG!$K$17)+(O69*CONFIG!$K$18)+(P69*CONFIG!$K$19)</f>
        <v>25</v>
      </c>
      <c r="R69" s="10" t="str">
        <f ca="1">_xlfn.XLOOKUP(Q69,risk[Score_Min],risk[Risk_Level],,-1)</f>
        <v>Medium</v>
      </c>
      <c r="S69" s="10" t="str">
        <f t="shared" ref="S69:S132" ca="1" si="17">IF(R69="High","Rejected",
   IF(R69="Low","Approved",
   IF(H69&gt;=700,"Approved",
   IF(RAND()&lt;0.3,"Approved","Rejected"))))</f>
        <v>Rejected</v>
      </c>
      <c r="T69" s="10">
        <f ca="1">IF(applicants[[#This Row],[Decision]]="Approved",1,0)</f>
        <v>0</v>
      </c>
      <c r="U69" s="10" t="str" cm="1">
        <f t="array" aca="1" ref="U69" ca="1">_xlfn.XLOOKUP(H69,{0,600,680,700,740,800},
             {"&lt;600","600–679","680–699","700–739","740–799","800+"},,-1)</f>
        <v>600–679</v>
      </c>
      <c r="V69" s="10" t="str" cm="1">
        <f t="array" aca="1" ref="V69" ca="1">_xlfn.XLOOKUP(I69,{0,0.25,0.4},
             {"&lt;25%","25–40%","40%+"},,-1)</f>
        <v>40%+</v>
      </c>
      <c r="W69" s="10" t="str" cm="1">
        <f t="array" aca="1" ref="W69" ca="1">_xlfn.XLOOKUP(D69,{0,40000,80000,120000},
             {"&lt;40k","40–79k","80–119k","120k+"},,-1)</f>
        <v>40–79k</v>
      </c>
    </row>
    <row r="70" spans="2:23" ht="17" x14ac:dyDescent="0.4">
      <c r="B70" s="9">
        <v>67</v>
      </c>
      <c r="C70" s="9">
        <f t="shared" ca="1" si="9"/>
        <v>31</v>
      </c>
      <c r="D70" s="11">
        <f t="shared" ca="1" si="10"/>
        <v>72728</v>
      </c>
      <c r="E70" s="11">
        <f t="shared" ca="1" si="11"/>
        <v>14884</v>
      </c>
      <c r="F70" s="9">
        <f t="shared" ca="1" si="12"/>
        <v>36</v>
      </c>
      <c r="G70" s="9">
        <f t="shared" ca="1" si="13"/>
        <v>1</v>
      </c>
      <c r="H70" s="9">
        <f t="shared" ca="1" si="14"/>
        <v>587</v>
      </c>
      <c r="I70" s="12">
        <f t="shared" ca="1" si="15"/>
        <v>0.43</v>
      </c>
      <c r="J70" s="9" t="str">
        <f t="shared" ca="1" si="16"/>
        <v>No</v>
      </c>
      <c r="K70" s="9">
        <f ca="1">_xlfn.XLOOKUP(C70,age[Age_Min], age[Age_Points],,-1)</f>
        <v>5</v>
      </c>
      <c r="L70" s="9">
        <f ca="1">_xlfn.XLOOKUP(D70, income[Income_Min], income[Income_Points],,-1)</f>
        <v>5</v>
      </c>
      <c r="M70" s="9">
        <f ca="1">_xlfn.XLOOKUP(H70,credit[Credit_Min], credit[Credit_Points],,-1)</f>
        <v>1</v>
      </c>
      <c r="N70" s="9">
        <f ca="1">_xlfn.XLOOKUP(I70, dti[DTI_Min],dti[DTI_Points],,-1)</f>
        <v>1</v>
      </c>
      <c r="O70" s="9">
        <f ca="1">_xlfn.XLOOKUP(G70, employment[Emp_Min], employment[Points],,-1)</f>
        <v>1</v>
      </c>
      <c r="P70" s="9">
        <f ca="1">_xlfn.XLOOKUP(J70, default[PrevDefault],default[Default_Points],,-1)</f>
        <v>5</v>
      </c>
      <c r="Q70" s="10">
        <f ca="1">(K70*CONFIG!$K$14)+(L70*CONFIG!$K$15)+(M70*CONFIG!$K$16)+(N70*CONFIG!$K$17)+(O70*CONFIG!$K$18)+(P70*CONFIG!$K$19)</f>
        <v>20</v>
      </c>
      <c r="R70" s="10" t="str">
        <f ca="1">_xlfn.XLOOKUP(Q70,risk[Score_Min],risk[Risk_Level],,-1)</f>
        <v>Medium</v>
      </c>
      <c r="S70" s="10" t="str">
        <f t="shared" ca="1" si="17"/>
        <v>Approved</v>
      </c>
      <c r="T70" s="10">
        <f ca="1">IF(applicants[[#This Row],[Decision]]="Approved",1,0)</f>
        <v>1</v>
      </c>
      <c r="U70" s="10" t="str" cm="1">
        <f t="array" aca="1" ref="U70" ca="1">_xlfn.XLOOKUP(H70,{0,600,680,700,740,800},
             {"&lt;600","600–679","680–699","700–739","740–799","800+"},,-1)</f>
        <v>&lt;600</v>
      </c>
      <c r="V70" s="10" t="str" cm="1">
        <f t="array" aca="1" ref="V70" ca="1">_xlfn.XLOOKUP(I70,{0,0.25,0.4},
             {"&lt;25%","25–40%","40%+"},,-1)</f>
        <v>40%+</v>
      </c>
      <c r="W70" s="10" t="str" cm="1">
        <f t="array" aca="1" ref="W70" ca="1">_xlfn.XLOOKUP(D70,{0,40000,80000,120000},
             {"&lt;40k","40–79k","80–119k","120k+"},,-1)</f>
        <v>40–79k</v>
      </c>
    </row>
    <row r="71" spans="2:23" ht="17" x14ac:dyDescent="0.4">
      <c r="B71" s="9">
        <v>68</v>
      </c>
      <c r="C71" s="9">
        <f t="shared" ca="1" si="9"/>
        <v>31</v>
      </c>
      <c r="D71" s="11">
        <f t="shared" ca="1" si="10"/>
        <v>125333</v>
      </c>
      <c r="E71" s="11">
        <f t="shared" ca="1" si="11"/>
        <v>31853</v>
      </c>
      <c r="F71" s="9">
        <f t="shared" ca="1" si="12"/>
        <v>36</v>
      </c>
      <c r="G71" s="9">
        <f t="shared" ca="1" si="13"/>
        <v>4</v>
      </c>
      <c r="H71" s="9">
        <f t="shared" ca="1" si="14"/>
        <v>703</v>
      </c>
      <c r="I71" s="12">
        <f t="shared" ca="1" si="15"/>
        <v>0.19</v>
      </c>
      <c r="J71" s="9" t="str">
        <f t="shared" ca="1" si="16"/>
        <v>No</v>
      </c>
      <c r="K71" s="9">
        <f ca="1">_xlfn.XLOOKUP(C71,age[Age_Min], age[Age_Points],,-1)</f>
        <v>5</v>
      </c>
      <c r="L71" s="9">
        <f ca="1">_xlfn.XLOOKUP(D71, income[Income_Min], income[Income_Points],,-1)</f>
        <v>6</v>
      </c>
      <c r="M71" s="9">
        <f ca="1">_xlfn.XLOOKUP(H71,credit[Credit_Min], credit[Credit_Points],,-1)</f>
        <v>5</v>
      </c>
      <c r="N71" s="9">
        <f ca="1">_xlfn.XLOOKUP(I71, dti[DTI_Min],dti[DTI_Points],,-1)</f>
        <v>6</v>
      </c>
      <c r="O71" s="9">
        <f ca="1">_xlfn.XLOOKUP(G71, employment[Emp_Min], employment[Points],,-1)</f>
        <v>3</v>
      </c>
      <c r="P71" s="9">
        <f ca="1">_xlfn.XLOOKUP(J71, default[PrevDefault],default[Default_Points],,-1)</f>
        <v>5</v>
      </c>
      <c r="Q71" s="10">
        <f ca="1">(K71*CONFIG!$K$14)+(L71*CONFIG!$K$15)+(M71*CONFIG!$K$16)+(N71*CONFIG!$K$17)+(O71*CONFIG!$K$18)+(P71*CONFIG!$K$19)</f>
        <v>41</v>
      </c>
      <c r="R71" s="10" t="str">
        <f ca="1">_xlfn.XLOOKUP(Q71,risk[Score_Min],risk[Risk_Level],,-1)</f>
        <v>Low</v>
      </c>
      <c r="S71" s="10" t="str">
        <f t="shared" ca="1" si="17"/>
        <v>Approved</v>
      </c>
      <c r="T71" s="10">
        <f ca="1">IF(applicants[[#This Row],[Decision]]="Approved",1,0)</f>
        <v>1</v>
      </c>
      <c r="U71" s="10" t="str" cm="1">
        <f t="array" aca="1" ref="U71" ca="1">_xlfn.XLOOKUP(H71,{0,600,680,700,740,800},
             {"&lt;600","600–679","680–699","700–739","740–799","800+"},,-1)</f>
        <v>700–739</v>
      </c>
      <c r="V71" s="10" t="str" cm="1">
        <f t="array" aca="1" ref="V71" ca="1">_xlfn.XLOOKUP(I71,{0,0.25,0.4},
             {"&lt;25%","25–40%","40%+"},,-1)</f>
        <v>&lt;25%</v>
      </c>
      <c r="W71" s="10" t="str" cm="1">
        <f t="array" aca="1" ref="W71" ca="1">_xlfn.XLOOKUP(D71,{0,40000,80000,120000},
             {"&lt;40k","40–79k","80–119k","120k+"},,-1)</f>
        <v>120k+</v>
      </c>
    </row>
    <row r="72" spans="2:23" ht="17" x14ac:dyDescent="0.4">
      <c r="B72" s="9">
        <v>69</v>
      </c>
      <c r="C72" s="9">
        <f t="shared" ca="1" si="9"/>
        <v>31</v>
      </c>
      <c r="D72" s="11">
        <f t="shared" ca="1" si="10"/>
        <v>148088</v>
      </c>
      <c r="E72" s="11">
        <f t="shared" ca="1" si="11"/>
        <v>33429</v>
      </c>
      <c r="F72" s="9">
        <f t="shared" ca="1" si="12"/>
        <v>48</v>
      </c>
      <c r="G72" s="9">
        <f t="shared" ca="1" si="13"/>
        <v>4</v>
      </c>
      <c r="H72" s="9">
        <f t="shared" ca="1" si="14"/>
        <v>822</v>
      </c>
      <c r="I72" s="12">
        <f t="shared" ca="1" si="15"/>
        <v>0.36</v>
      </c>
      <c r="J72" s="9" t="str">
        <f t="shared" ca="1" si="16"/>
        <v>No</v>
      </c>
      <c r="K72" s="9">
        <f ca="1">_xlfn.XLOOKUP(C72,age[Age_Min], age[Age_Points],,-1)</f>
        <v>5</v>
      </c>
      <c r="L72" s="9">
        <f ca="1">_xlfn.XLOOKUP(D72, income[Income_Min], income[Income_Points],,-1)</f>
        <v>6</v>
      </c>
      <c r="M72" s="9">
        <f ca="1">_xlfn.XLOOKUP(H72,credit[Credit_Min], credit[Credit_Points],,-1)</f>
        <v>6</v>
      </c>
      <c r="N72" s="9">
        <f ca="1">_xlfn.XLOOKUP(I72, dti[DTI_Min],dti[DTI_Points],,-1)</f>
        <v>3</v>
      </c>
      <c r="O72" s="9">
        <f ca="1">_xlfn.XLOOKUP(G72, employment[Emp_Min], employment[Points],,-1)</f>
        <v>3</v>
      </c>
      <c r="P72" s="9">
        <f ca="1">_xlfn.XLOOKUP(J72, default[PrevDefault],default[Default_Points],,-1)</f>
        <v>5</v>
      </c>
      <c r="Q72" s="10">
        <f ca="1">(K72*CONFIG!$K$14)+(L72*CONFIG!$K$15)+(M72*CONFIG!$K$16)+(N72*CONFIG!$K$17)+(O72*CONFIG!$K$18)+(P72*CONFIG!$K$19)</f>
        <v>37</v>
      </c>
      <c r="R72" s="10" t="str">
        <f ca="1">_xlfn.XLOOKUP(Q72,risk[Score_Min],risk[Risk_Level],,-1)</f>
        <v>Low</v>
      </c>
      <c r="S72" s="10" t="str">
        <f t="shared" ca="1" si="17"/>
        <v>Approved</v>
      </c>
      <c r="T72" s="10">
        <f ca="1">IF(applicants[[#This Row],[Decision]]="Approved",1,0)</f>
        <v>1</v>
      </c>
      <c r="U72" s="10" t="str" cm="1">
        <f t="array" aca="1" ref="U72" ca="1">_xlfn.XLOOKUP(H72,{0,600,680,700,740,800},
             {"&lt;600","600–679","680–699","700–739","740–799","800+"},,-1)</f>
        <v>800+</v>
      </c>
      <c r="V72" s="10" t="str" cm="1">
        <f t="array" aca="1" ref="V72" ca="1">_xlfn.XLOOKUP(I72,{0,0.25,0.4},
             {"&lt;25%","25–40%","40%+"},,-1)</f>
        <v>25–40%</v>
      </c>
      <c r="W72" s="10" t="str" cm="1">
        <f t="array" aca="1" ref="W72" ca="1">_xlfn.XLOOKUP(D72,{0,40000,80000,120000},
             {"&lt;40k","40–79k","80–119k","120k+"},,-1)</f>
        <v>120k+</v>
      </c>
    </row>
    <row r="73" spans="2:23" ht="17" x14ac:dyDescent="0.4">
      <c r="B73" s="9">
        <v>70</v>
      </c>
      <c r="C73" s="9">
        <f t="shared" ca="1" si="9"/>
        <v>23</v>
      </c>
      <c r="D73" s="11">
        <f t="shared" ca="1" si="10"/>
        <v>61051</v>
      </c>
      <c r="E73" s="11">
        <f t="shared" ca="1" si="11"/>
        <v>20046</v>
      </c>
      <c r="F73" s="9">
        <f t="shared" ca="1" si="12"/>
        <v>36</v>
      </c>
      <c r="G73" s="9">
        <f t="shared" ca="1" si="13"/>
        <v>0</v>
      </c>
      <c r="H73" s="9">
        <f t="shared" ca="1" si="14"/>
        <v>684</v>
      </c>
      <c r="I73" s="12">
        <f t="shared" ca="1" si="15"/>
        <v>0.21</v>
      </c>
      <c r="J73" s="9" t="str">
        <f t="shared" ca="1" si="16"/>
        <v>No</v>
      </c>
      <c r="K73" s="9">
        <f ca="1">_xlfn.XLOOKUP(C73,age[Age_Min], age[Age_Points],,-1)</f>
        <v>2</v>
      </c>
      <c r="L73" s="9">
        <f ca="1">_xlfn.XLOOKUP(D73, income[Income_Min], income[Income_Points],,-1)</f>
        <v>5</v>
      </c>
      <c r="M73" s="9">
        <f ca="1">_xlfn.XLOOKUP(H73,credit[Credit_Min], credit[Credit_Points],,-1)</f>
        <v>3</v>
      </c>
      <c r="N73" s="9">
        <f ca="1">_xlfn.XLOOKUP(I73, dti[DTI_Min],dti[DTI_Points],,-1)</f>
        <v>6</v>
      </c>
      <c r="O73" s="9">
        <f ca="1">_xlfn.XLOOKUP(G73, employment[Emp_Min], employment[Points],,-1)</f>
        <v>1</v>
      </c>
      <c r="P73" s="9">
        <f ca="1">_xlfn.XLOOKUP(J73, default[PrevDefault],default[Default_Points],,-1)</f>
        <v>5</v>
      </c>
      <c r="Q73" s="10">
        <f ca="1">(K73*CONFIG!$K$14)+(L73*CONFIG!$K$15)+(M73*CONFIG!$K$16)+(N73*CONFIG!$K$17)+(O73*CONFIG!$K$18)+(P73*CONFIG!$K$19)</f>
        <v>31</v>
      </c>
      <c r="R73" s="10" t="str">
        <f ca="1">_xlfn.XLOOKUP(Q73,risk[Score_Min],risk[Risk_Level],,-1)</f>
        <v>Low</v>
      </c>
      <c r="S73" s="10" t="str">
        <f t="shared" ca="1" si="17"/>
        <v>Approved</v>
      </c>
      <c r="T73" s="10">
        <f ca="1">IF(applicants[[#This Row],[Decision]]="Approved",1,0)</f>
        <v>1</v>
      </c>
      <c r="U73" s="10" t="str" cm="1">
        <f t="array" aca="1" ref="U73" ca="1">_xlfn.XLOOKUP(H73,{0,600,680,700,740,800},
             {"&lt;600","600–679","680–699","700–739","740–799","800+"},,-1)</f>
        <v>680–699</v>
      </c>
      <c r="V73" s="10" t="str" cm="1">
        <f t="array" aca="1" ref="V73" ca="1">_xlfn.XLOOKUP(I73,{0,0.25,0.4},
             {"&lt;25%","25–40%","40%+"},,-1)</f>
        <v>&lt;25%</v>
      </c>
      <c r="W73" s="10" t="str" cm="1">
        <f t="array" aca="1" ref="W73" ca="1">_xlfn.XLOOKUP(D73,{0,40000,80000,120000},
             {"&lt;40k","40–79k","80–119k","120k+"},,-1)</f>
        <v>40–79k</v>
      </c>
    </row>
    <row r="74" spans="2:23" ht="17" x14ac:dyDescent="0.4">
      <c r="B74" s="9">
        <v>71</v>
      </c>
      <c r="C74" s="9">
        <f t="shared" ca="1" si="9"/>
        <v>35</v>
      </c>
      <c r="D74" s="11">
        <f t="shared" ca="1" si="10"/>
        <v>92521</v>
      </c>
      <c r="E74" s="11">
        <f t="shared" ca="1" si="11"/>
        <v>13770</v>
      </c>
      <c r="F74" s="9">
        <f t="shared" ca="1" si="12"/>
        <v>24</v>
      </c>
      <c r="G74" s="9">
        <f t="shared" ca="1" si="13"/>
        <v>6</v>
      </c>
      <c r="H74" s="9">
        <f t="shared" ca="1" si="14"/>
        <v>703</v>
      </c>
      <c r="I74" s="12">
        <f t="shared" ca="1" si="15"/>
        <v>0.28999999999999998</v>
      </c>
      <c r="J74" s="9" t="str">
        <f t="shared" ca="1" si="16"/>
        <v>No</v>
      </c>
      <c r="K74" s="9">
        <f ca="1">_xlfn.XLOOKUP(C74,age[Age_Min], age[Age_Points],,-1)</f>
        <v>5</v>
      </c>
      <c r="L74" s="9">
        <f ca="1">_xlfn.XLOOKUP(D74, income[Income_Min], income[Income_Points],,-1)</f>
        <v>6</v>
      </c>
      <c r="M74" s="9">
        <f ca="1">_xlfn.XLOOKUP(H74,credit[Credit_Min], credit[Credit_Points],,-1)</f>
        <v>5</v>
      </c>
      <c r="N74" s="9">
        <f ca="1">_xlfn.XLOOKUP(I74, dti[DTI_Min],dti[DTI_Points],,-1)</f>
        <v>3</v>
      </c>
      <c r="O74" s="9">
        <f ca="1">_xlfn.XLOOKUP(G74, employment[Emp_Min], employment[Points],,-1)</f>
        <v>5</v>
      </c>
      <c r="P74" s="9">
        <f ca="1">_xlfn.XLOOKUP(J74, default[PrevDefault],default[Default_Points],,-1)</f>
        <v>5</v>
      </c>
      <c r="Q74" s="10">
        <f ca="1">(K74*CONFIG!$K$14)+(L74*CONFIG!$K$15)+(M74*CONFIG!$K$16)+(N74*CONFIG!$K$17)+(O74*CONFIG!$K$18)+(P74*CONFIG!$K$19)</f>
        <v>37</v>
      </c>
      <c r="R74" s="10" t="str">
        <f ca="1">_xlfn.XLOOKUP(Q74,risk[Score_Min],risk[Risk_Level],,-1)</f>
        <v>Low</v>
      </c>
      <c r="S74" s="10" t="str">
        <f t="shared" ca="1" si="17"/>
        <v>Approved</v>
      </c>
      <c r="T74" s="10">
        <f ca="1">IF(applicants[[#This Row],[Decision]]="Approved",1,0)</f>
        <v>1</v>
      </c>
      <c r="U74" s="10" t="str" cm="1">
        <f t="array" aca="1" ref="U74" ca="1">_xlfn.XLOOKUP(H74,{0,600,680,700,740,800},
             {"&lt;600","600–679","680–699","700–739","740–799","800+"},,-1)</f>
        <v>700–739</v>
      </c>
      <c r="V74" s="10" t="str" cm="1">
        <f t="array" aca="1" ref="V74" ca="1">_xlfn.XLOOKUP(I74,{0,0.25,0.4},
             {"&lt;25%","25–40%","40%+"},,-1)</f>
        <v>25–40%</v>
      </c>
      <c r="W74" s="10" t="str" cm="1">
        <f t="array" aca="1" ref="W74" ca="1">_xlfn.XLOOKUP(D74,{0,40000,80000,120000},
             {"&lt;40k","40–79k","80–119k","120k+"},,-1)</f>
        <v>80–119k</v>
      </c>
    </row>
    <row r="75" spans="2:23" ht="17" x14ac:dyDescent="0.4">
      <c r="B75" s="9">
        <v>72</v>
      </c>
      <c r="C75" s="9">
        <f t="shared" ca="1" si="9"/>
        <v>39</v>
      </c>
      <c r="D75" s="11">
        <f t="shared" ca="1" si="10"/>
        <v>123536</v>
      </c>
      <c r="E75" s="11">
        <f t="shared" ca="1" si="11"/>
        <v>26370</v>
      </c>
      <c r="F75" s="9">
        <f t="shared" ca="1" si="12"/>
        <v>12</v>
      </c>
      <c r="G75" s="9">
        <f t="shared" ca="1" si="13"/>
        <v>4</v>
      </c>
      <c r="H75" s="9">
        <f t="shared" ca="1" si="14"/>
        <v>837</v>
      </c>
      <c r="I75" s="12">
        <f t="shared" ca="1" si="15"/>
        <v>0.46</v>
      </c>
      <c r="J75" s="9" t="str">
        <f t="shared" ca="1" si="16"/>
        <v>No</v>
      </c>
      <c r="K75" s="9">
        <f ca="1">_xlfn.XLOOKUP(C75,age[Age_Min], age[Age_Points],,-1)</f>
        <v>5</v>
      </c>
      <c r="L75" s="9">
        <f ca="1">_xlfn.XLOOKUP(D75, income[Income_Min], income[Income_Points],,-1)</f>
        <v>6</v>
      </c>
      <c r="M75" s="9">
        <f ca="1">_xlfn.XLOOKUP(H75,credit[Credit_Min], credit[Credit_Points],,-1)</f>
        <v>6</v>
      </c>
      <c r="N75" s="9">
        <f ca="1">_xlfn.XLOOKUP(I75, dti[DTI_Min],dti[DTI_Points],,-1)</f>
        <v>1</v>
      </c>
      <c r="O75" s="9">
        <f ca="1">_xlfn.XLOOKUP(G75, employment[Emp_Min], employment[Points],,-1)</f>
        <v>3</v>
      </c>
      <c r="P75" s="9">
        <f ca="1">_xlfn.XLOOKUP(J75, default[PrevDefault],default[Default_Points],,-1)</f>
        <v>5</v>
      </c>
      <c r="Q75" s="10">
        <f ca="1">(K75*CONFIG!$K$14)+(L75*CONFIG!$K$15)+(M75*CONFIG!$K$16)+(N75*CONFIG!$K$17)+(O75*CONFIG!$K$18)+(P75*CONFIG!$K$19)</f>
        <v>33</v>
      </c>
      <c r="R75" s="10" t="str">
        <f ca="1">_xlfn.XLOOKUP(Q75,risk[Score_Min],risk[Risk_Level],,-1)</f>
        <v>Low</v>
      </c>
      <c r="S75" s="10" t="str">
        <f t="shared" ca="1" si="17"/>
        <v>Approved</v>
      </c>
      <c r="T75" s="10">
        <f ca="1">IF(applicants[[#This Row],[Decision]]="Approved",1,0)</f>
        <v>1</v>
      </c>
      <c r="U75" s="10" t="str" cm="1">
        <f t="array" aca="1" ref="U75" ca="1">_xlfn.XLOOKUP(H75,{0,600,680,700,740,800},
             {"&lt;600","600–679","680–699","700–739","740–799","800+"},,-1)</f>
        <v>800+</v>
      </c>
      <c r="V75" s="10" t="str" cm="1">
        <f t="array" aca="1" ref="V75" ca="1">_xlfn.XLOOKUP(I75,{0,0.25,0.4},
             {"&lt;25%","25–40%","40%+"},,-1)</f>
        <v>40%+</v>
      </c>
      <c r="W75" s="10" t="str" cm="1">
        <f t="array" aca="1" ref="W75" ca="1">_xlfn.XLOOKUP(D75,{0,40000,80000,120000},
             {"&lt;40k","40–79k","80–119k","120k+"},,-1)</f>
        <v>120k+</v>
      </c>
    </row>
    <row r="76" spans="2:23" ht="17" x14ac:dyDescent="0.4">
      <c r="B76" s="9">
        <v>73</v>
      </c>
      <c r="C76" s="9">
        <f t="shared" ca="1" si="9"/>
        <v>48</v>
      </c>
      <c r="D76" s="11">
        <f t="shared" ca="1" si="10"/>
        <v>63612</v>
      </c>
      <c r="E76" s="11">
        <f t="shared" ca="1" si="11"/>
        <v>35584</v>
      </c>
      <c r="F76" s="9">
        <f t="shared" ca="1" si="12"/>
        <v>12</v>
      </c>
      <c r="G76" s="9">
        <f t="shared" ca="1" si="13"/>
        <v>3</v>
      </c>
      <c r="H76" s="9">
        <f t="shared" ca="1" si="14"/>
        <v>771</v>
      </c>
      <c r="I76" s="12">
        <f t="shared" ca="1" si="15"/>
        <v>0.46</v>
      </c>
      <c r="J76" s="9" t="str">
        <f t="shared" ca="1" si="16"/>
        <v>No</v>
      </c>
      <c r="K76" s="9">
        <f ca="1">_xlfn.XLOOKUP(C76,age[Age_Min], age[Age_Points],,-1)</f>
        <v>4</v>
      </c>
      <c r="L76" s="9">
        <f ca="1">_xlfn.XLOOKUP(D76, income[Income_Min], income[Income_Points],,-1)</f>
        <v>5</v>
      </c>
      <c r="M76" s="9">
        <f ca="1">_xlfn.XLOOKUP(H76,credit[Credit_Min], credit[Credit_Points],,-1)</f>
        <v>6</v>
      </c>
      <c r="N76" s="9">
        <f ca="1">_xlfn.XLOOKUP(I76, dti[DTI_Min],dti[DTI_Points],,-1)</f>
        <v>1</v>
      </c>
      <c r="O76" s="9">
        <f ca="1">_xlfn.XLOOKUP(G76, employment[Emp_Min], employment[Points],,-1)</f>
        <v>3</v>
      </c>
      <c r="P76" s="9">
        <f ca="1">_xlfn.XLOOKUP(J76, default[PrevDefault],default[Default_Points],,-1)</f>
        <v>5</v>
      </c>
      <c r="Q76" s="10">
        <f ca="1">(K76*CONFIG!$K$14)+(L76*CONFIG!$K$15)+(M76*CONFIG!$K$16)+(N76*CONFIG!$K$17)+(O76*CONFIG!$K$18)+(P76*CONFIG!$K$19)</f>
        <v>31</v>
      </c>
      <c r="R76" s="10" t="str">
        <f ca="1">_xlfn.XLOOKUP(Q76,risk[Score_Min],risk[Risk_Level],,-1)</f>
        <v>Low</v>
      </c>
      <c r="S76" s="10" t="str">
        <f t="shared" ca="1" si="17"/>
        <v>Approved</v>
      </c>
      <c r="T76" s="10">
        <f ca="1">IF(applicants[[#This Row],[Decision]]="Approved",1,0)</f>
        <v>1</v>
      </c>
      <c r="U76" s="10" t="str" cm="1">
        <f t="array" aca="1" ref="U76" ca="1">_xlfn.XLOOKUP(H76,{0,600,680,700,740,800},
             {"&lt;600","600–679","680–699","700–739","740–799","800+"},,-1)</f>
        <v>740–799</v>
      </c>
      <c r="V76" s="10" t="str" cm="1">
        <f t="array" aca="1" ref="V76" ca="1">_xlfn.XLOOKUP(I76,{0,0.25,0.4},
             {"&lt;25%","25–40%","40%+"},,-1)</f>
        <v>40%+</v>
      </c>
      <c r="W76" s="10" t="str" cm="1">
        <f t="array" aca="1" ref="W76" ca="1">_xlfn.XLOOKUP(D76,{0,40000,80000,120000},
             {"&lt;40k","40–79k","80–119k","120k+"},,-1)</f>
        <v>40–79k</v>
      </c>
    </row>
    <row r="77" spans="2:23" ht="17" x14ac:dyDescent="0.4">
      <c r="B77" s="9">
        <v>74</v>
      </c>
      <c r="C77" s="9">
        <f t="shared" ca="1" si="9"/>
        <v>45</v>
      </c>
      <c r="D77" s="11">
        <f t="shared" ca="1" si="10"/>
        <v>59595</v>
      </c>
      <c r="E77" s="11">
        <f t="shared" ca="1" si="11"/>
        <v>14594</v>
      </c>
      <c r="F77" s="9">
        <f t="shared" ca="1" si="12"/>
        <v>48</v>
      </c>
      <c r="G77" s="9">
        <f t="shared" ca="1" si="13"/>
        <v>7</v>
      </c>
      <c r="H77" s="9">
        <f t="shared" ca="1" si="14"/>
        <v>601</v>
      </c>
      <c r="I77" s="12">
        <f t="shared" ca="1" si="15"/>
        <v>0.24</v>
      </c>
      <c r="J77" s="9" t="str">
        <f t="shared" ca="1" si="16"/>
        <v>No</v>
      </c>
      <c r="K77" s="9">
        <f ca="1">_xlfn.XLOOKUP(C77,age[Age_Min], age[Age_Points],,-1)</f>
        <v>4</v>
      </c>
      <c r="L77" s="9">
        <f ca="1">_xlfn.XLOOKUP(D77, income[Income_Min], income[Income_Points],,-1)</f>
        <v>5</v>
      </c>
      <c r="M77" s="9">
        <f ca="1">_xlfn.XLOOKUP(H77,credit[Credit_Min], credit[Credit_Points],,-1)</f>
        <v>3</v>
      </c>
      <c r="N77" s="9">
        <f ca="1">_xlfn.XLOOKUP(I77, dti[DTI_Min],dti[DTI_Points],,-1)</f>
        <v>6</v>
      </c>
      <c r="O77" s="9">
        <f ca="1">_xlfn.XLOOKUP(G77, employment[Emp_Min], employment[Points],,-1)</f>
        <v>5</v>
      </c>
      <c r="P77" s="9">
        <f ca="1">_xlfn.XLOOKUP(J77, default[PrevDefault],default[Default_Points],,-1)</f>
        <v>5</v>
      </c>
      <c r="Q77" s="10">
        <f ca="1">(K77*CONFIG!$K$14)+(L77*CONFIG!$K$15)+(M77*CONFIG!$K$16)+(N77*CONFIG!$K$17)+(O77*CONFIG!$K$18)+(P77*CONFIG!$K$19)</f>
        <v>37</v>
      </c>
      <c r="R77" s="10" t="str">
        <f ca="1">_xlfn.XLOOKUP(Q77,risk[Score_Min],risk[Risk_Level],,-1)</f>
        <v>Low</v>
      </c>
      <c r="S77" s="10" t="str">
        <f t="shared" ca="1" si="17"/>
        <v>Approved</v>
      </c>
      <c r="T77" s="10">
        <f ca="1">IF(applicants[[#This Row],[Decision]]="Approved",1,0)</f>
        <v>1</v>
      </c>
      <c r="U77" s="10" t="str" cm="1">
        <f t="array" aca="1" ref="U77" ca="1">_xlfn.XLOOKUP(H77,{0,600,680,700,740,800},
             {"&lt;600","600–679","680–699","700–739","740–799","800+"},,-1)</f>
        <v>600–679</v>
      </c>
      <c r="V77" s="10" t="str" cm="1">
        <f t="array" aca="1" ref="V77" ca="1">_xlfn.XLOOKUP(I77,{0,0.25,0.4},
             {"&lt;25%","25–40%","40%+"},,-1)</f>
        <v>&lt;25%</v>
      </c>
      <c r="W77" s="10" t="str" cm="1">
        <f t="array" aca="1" ref="W77" ca="1">_xlfn.XLOOKUP(D77,{0,40000,80000,120000},
             {"&lt;40k","40–79k","80–119k","120k+"},,-1)</f>
        <v>40–79k</v>
      </c>
    </row>
    <row r="78" spans="2:23" ht="17" x14ac:dyDescent="0.4">
      <c r="B78" s="9">
        <v>75</v>
      </c>
      <c r="C78" s="9">
        <f t="shared" ca="1" si="9"/>
        <v>22</v>
      </c>
      <c r="D78" s="11">
        <f t="shared" ca="1" si="10"/>
        <v>71154</v>
      </c>
      <c r="E78" s="11">
        <f t="shared" ca="1" si="11"/>
        <v>26482</v>
      </c>
      <c r="F78" s="9">
        <f t="shared" ca="1" si="12"/>
        <v>36</v>
      </c>
      <c r="G78" s="9">
        <f t="shared" ca="1" si="13"/>
        <v>5</v>
      </c>
      <c r="H78" s="9">
        <f t="shared" ca="1" si="14"/>
        <v>551</v>
      </c>
      <c r="I78" s="12">
        <f t="shared" ca="1" si="15"/>
        <v>0.27</v>
      </c>
      <c r="J78" s="9" t="str">
        <f t="shared" ca="1" si="16"/>
        <v>Yes</v>
      </c>
      <c r="K78" s="9">
        <f ca="1">_xlfn.XLOOKUP(C78,age[Age_Min], age[Age_Points],,-1)</f>
        <v>2</v>
      </c>
      <c r="L78" s="9">
        <f ca="1">_xlfn.XLOOKUP(D78, income[Income_Min], income[Income_Points],,-1)</f>
        <v>5</v>
      </c>
      <c r="M78" s="9">
        <f ca="1">_xlfn.XLOOKUP(H78,credit[Credit_Min], credit[Credit_Points],,-1)</f>
        <v>1</v>
      </c>
      <c r="N78" s="9">
        <f ca="1">_xlfn.XLOOKUP(I78, dti[DTI_Min],dti[DTI_Points],,-1)</f>
        <v>3</v>
      </c>
      <c r="O78" s="9">
        <f ca="1">_xlfn.XLOOKUP(G78, employment[Emp_Min], employment[Points],,-1)</f>
        <v>3</v>
      </c>
      <c r="P78" s="9">
        <f ca="1">_xlfn.XLOOKUP(J78, default[PrevDefault],default[Default_Points],,-1)</f>
        <v>0</v>
      </c>
      <c r="Q78" s="10">
        <f ca="1">(K78*CONFIG!$K$14)+(L78*CONFIG!$K$15)+(M78*CONFIG!$K$16)+(N78*CONFIG!$K$17)+(O78*CONFIG!$K$18)+(P78*CONFIG!$K$19)</f>
        <v>18</v>
      </c>
      <c r="R78" s="10" t="str">
        <f ca="1">_xlfn.XLOOKUP(Q78,risk[Score_Min],risk[Risk_Level],,-1)</f>
        <v>High</v>
      </c>
      <c r="S78" s="10" t="str">
        <f t="shared" ca="1" si="17"/>
        <v>Rejected</v>
      </c>
      <c r="T78" s="10">
        <f ca="1">IF(applicants[[#This Row],[Decision]]="Approved",1,0)</f>
        <v>0</v>
      </c>
      <c r="U78" s="10" t="str" cm="1">
        <f t="array" aca="1" ref="U78" ca="1">_xlfn.XLOOKUP(H78,{0,600,680,700,740,800},
             {"&lt;600","600–679","680–699","700–739","740–799","800+"},,-1)</f>
        <v>&lt;600</v>
      </c>
      <c r="V78" s="10" t="str" cm="1">
        <f t="array" aca="1" ref="V78" ca="1">_xlfn.XLOOKUP(I78,{0,0.25,0.4},
             {"&lt;25%","25–40%","40%+"},,-1)</f>
        <v>25–40%</v>
      </c>
      <c r="W78" s="10" t="str" cm="1">
        <f t="array" aca="1" ref="W78" ca="1">_xlfn.XLOOKUP(D78,{0,40000,80000,120000},
             {"&lt;40k","40–79k","80–119k","120k+"},,-1)</f>
        <v>40–79k</v>
      </c>
    </row>
    <row r="79" spans="2:23" ht="17" x14ac:dyDescent="0.4">
      <c r="B79" s="9">
        <v>76</v>
      </c>
      <c r="C79" s="9">
        <f t="shared" ca="1" si="9"/>
        <v>24</v>
      </c>
      <c r="D79" s="11">
        <f t="shared" ca="1" si="10"/>
        <v>41882</v>
      </c>
      <c r="E79" s="11">
        <f t="shared" ca="1" si="11"/>
        <v>37707</v>
      </c>
      <c r="F79" s="9">
        <f t="shared" ca="1" si="12"/>
        <v>60</v>
      </c>
      <c r="G79" s="9">
        <f t="shared" ca="1" si="13"/>
        <v>0</v>
      </c>
      <c r="H79" s="9">
        <f t="shared" ca="1" si="14"/>
        <v>554</v>
      </c>
      <c r="I79" s="12">
        <f t="shared" ca="1" si="15"/>
        <v>0.45</v>
      </c>
      <c r="J79" s="9" t="str">
        <f t="shared" ca="1" si="16"/>
        <v>No</v>
      </c>
      <c r="K79" s="9">
        <f ca="1">_xlfn.XLOOKUP(C79,age[Age_Min], age[Age_Points],,-1)</f>
        <v>2</v>
      </c>
      <c r="L79" s="9">
        <f ca="1">_xlfn.XLOOKUP(D79, income[Income_Min], income[Income_Points],,-1)</f>
        <v>5</v>
      </c>
      <c r="M79" s="9">
        <f ca="1">_xlfn.XLOOKUP(H79,credit[Credit_Min], credit[Credit_Points],,-1)</f>
        <v>1</v>
      </c>
      <c r="N79" s="9">
        <f ca="1">_xlfn.XLOOKUP(I79, dti[DTI_Min],dti[DTI_Points],,-1)</f>
        <v>1</v>
      </c>
      <c r="O79" s="9">
        <f ca="1">_xlfn.XLOOKUP(G79, employment[Emp_Min], employment[Points],,-1)</f>
        <v>1</v>
      </c>
      <c r="P79" s="9">
        <f ca="1">_xlfn.XLOOKUP(J79, default[PrevDefault],default[Default_Points],,-1)</f>
        <v>5</v>
      </c>
      <c r="Q79" s="10">
        <f ca="1">(K79*CONFIG!$K$14)+(L79*CONFIG!$K$15)+(M79*CONFIG!$K$16)+(N79*CONFIG!$K$17)+(O79*CONFIG!$K$18)+(P79*CONFIG!$K$19)</f>
        <v>17</v>
      </c>
      <c r="R79" s="10" t="str">
        <f ca="1">_xlfn.XLOOKUP(Q79,risk[Score_Min],risk[Risk_Level],,-1)</f>
        <v>High</v>
      </c>
      <c r="S79" s="10" t="str">
        <f t="shared" ca="1" si="17"/>
        <v>Rejected</v>
      </c>
      <c r="T79" s="10">
        <f ca="1">IF(applicants[[#This Row],[Decision]]="Approved",1,0)</f>
        <v>0</v>
      </c>
      <c r="U79" s="10" t="str" cm="1">
        <f t="array" aca="1" ref="U79" ca="1">_xlfn.XLOOKUP(H79,{0,600,680,700,740,800},
             {"&lt;600","600–679","680–699","700–739","740–799","800+"},,-1)</f>
        <v>&lt;600</v>
      </c>
      <c r="V79" s="10" t="str" cm="1">
        <f t="array" aca="1" ref="V79" ca="1">_xlfn.XLOOKUP(I79,{0,0.25,0.4},
             {"&lt;25%","25–40%","40%+"},,-1)</f>
        <v>40%+</v>
      </c>
      <c r="W79" s="10" t="str" cm="1">
        <f t="array" aca="1" ref="W79" ca="1">_xlfn.XLOOKUP(D79,{0,40000,80000,120000},
             {"&lt;40k","40–79k","80–119k","120k+"},,-1)</f>
        <v>40–79k</v>
      </c>
    </row>
    <row r="80" spans="2:23" ht="17" x14ac:dyDescent="0.4">
      <c r="B80" s="9">
        <v>77</v>
      </c>
      <c r="C80" s="9">
        <f t="shared" ca="1" si="9"/>
        <v>36</v>
      </c>
      <c r="D80" s="11">
        <f t="shared" ca="1" si="10"/>
        <v>34431</v>
      </c>
      <c r="E80" s="11">
        <f t="shared" ca="1" si="11"/>
        <v>29141</v>
      </c>
      <c r="F80" s="9">
        <f t="shared" ca="1" si="12"/>
        <v>36</v>
      </c>
      <c r="G80" s="9">
        <f t="shared" ca="1" si="13"/>
        <v>0</v>
      </c>
      <c r="H80" s="9">
        <f t="shared" ca="1" si="14"/>
        <v>617</v>
      </c>
      <c r="I80" s="12">
        <f t="shared" ca="1" si="15"/>
        <v>0.15</v>
      </c>
      <c r="J80" s="9" t="str">
        <f t="shared" ca="1" si="16"/>
        <v>No</v>
      </c>
      <c r="K80" s="9">
        <f ca="1">_xlfn.XLOOKUP(C80,age[Age_Min], age[Age_Points],,-1)</f>
        <v>5</v>
      </c>
      <c r="L80" s="9">
        <f ca="1">_xlfn.XLOOKUP(D80, income[Income_Min], income[Income_Points],,-1)</f>
        <v>2</v>
      </c>
      <c r="M80" s="9">
        <f ca="1">_xlfn.XLOOKUP(H80,credit[Credit_Min], credit[Credit_Points],,-1)</f>
        <v>3</v>
      </c>
      <c r="N80" s="9">
        <f ca="1">_xlfn.XLOOKUP(I80, dti[DTI_Min],dti[DTI_Points],,-1)</f>
        <v>6</v>
      </c>
      <c r="O80" s="9">
        <f ca="1">_xlfn.XLOOKUP(G80, employment[Emp_Min], employment[Points],,-1)</f>
        <v>1</v>
      </c>
      <c r="P80" s="9">
        <f ca="1">_xlfn.XLOOKUP(J80, default[PrevDefault],default[Default_Points],,-1)</f>
        <v>5</v>
      </c>
      <c r="Q80" s="10">
        <f ca="1">(K80*CONFIG!$K$14)+(L80*CONFIG!$K$15)+(M80*CONFIG!$K$16)+(N80*CONFIG!$K$17)+(O80*CONFIG!$K$18)+(P80*CONFIG!$K$19)</f>
        <v>31</v>
      </c>
      <c r="R80" s="10" t="str">
        <f ca="1">_xlfn.XLOOKUP(Q80,risk[Score_Min],risk[Risk_Level],,-1)</f>
        <v>Low</v>
      </c>
      <c r="S80" s="10" t="str">
        <f t="shared" ca="1" si="17"/>
        <v>Approved</v>
      </c>
      <c r="T80" s="10">
        <f ca="1">IF(applicants[[#This Row],[Decision]]="Approved",1,0)</f>
        <v>1</v>
      </c>
      <c r="U80" s="10" t="str" cm="1">
        <f t="array" aca="1" ref="U80" ca="1">_xlfn.XLOOKUP(H80,{0,600,680,700,740,800},
             {"&lt;600","600–679","680–699","700–739","740–799","800+"},,-1)</f>
        <v>600–679</v>
      </c>
      <c r="V80" s="10" t="str" cm="1">
        <f t="array" aca="1" ref="V80" ca="1">_xlfn.XLOOKUP(I80,{0,0.25,0.4},
             {"&lt;25%","25–40%","40%+"},,-1)</f>
        <v>&lt;25%</v>
      </c>
      <c r="W80" s="10" t="str" cm="1">
        <f t="array" aca="1" ref="W80" ca="1">_xlfn.XLOOKUP(D80,{0,40000,80000,120000},
             {"&lt;40k","40–79k","80–119k","120k+"},,-1)</f>
        <v>&lt;40k</v>
      </c>
    </row>
    <row r="81" spans="2:23" ht="17" x14ac:dyDescent="0.4">
      <c r="B81" s="9">
        <v>78</v>
      </c>
      <c r="C81" s="9">
        <f t="shared" ca="1" si="9"/>
        <v>45</v>
      </c>
      <c r="D81" s="11">
        <f t="shared" ca="1" si="10"/>
        <v>80821</v>
      </c>
      <c r="E81" s="11">
        <f t="shared" ca="1" si="11"/>
        <v>31023</v>
      </c>
      <c r="F81" s="9">
        <f t="shared" ca="1" si="12"/>
        <v>48</v>
      </c>
      <c r="G81" s="9">
        <f t="shared" ca="1" si="13"/>
        <v>5</v>
      </c>
      <c r="H81" s="9">
        <f t="shared" ca="1" si="14"/>
        <v>798</v>
      </c>
      <c r="I81" s="12">
        <f t="shared" ca="1" si="15"/>
        <v>0.5</v>
      </c>
      <c r="J81" s="9" t="str">
        <f t="shared" ca="1" si="16"/>
        <v>No</v>
      </c>
      <c r="K81" s="9">
        <f ca="1">_xlfn.XLOOKUP(C81,age[Age_Min], age[Age_Points],,-1)</f>
        <v>4</v>
      </c>
      <c r="L81" s="9">
        <f ca="1">_xlfn.XLOOKUP(D81, income[Income_Min], income[Income_Points],,-1)</f>
        <v>6</v>
      </c>
      <c r="M81" s="9">
        <f ca="1">_xlfn.XLOOKUP(H81,credit[Credit_Min], credit[Credit_Points],,-1)</f>
        <v>6</v>
      </c>
      <c r="N81" s="9">
        <f ca="1">_xlfn.XLOOKUP(I81, dti[DTI_Min],dti[DTI_Points],,-1)</f>
        <v>1</v>
      </c>
      <c r="O81" s="9">
        <f ca="1">_xlfn.XLOOKUP(G81, employment[Emp_Min], employment[Points],,-1)</f>
        <v>3</v>
      </c>
      <c r="P81" s="9">
        <f ca="1">_xlfn.XLOOKUP(J81, default[PrevDefault],default[Default_Points],,-1)</f>
        <v>5</v>
      </c>
      <c r="Q81" s="10">
        <f ca="1">(K81*CONFIG!$K$14)+(L81*CONFIG!$K$15)+(M81*CONFIG!$K$16)+(N81*CONFIG!$K$17)+(O81*CONFIG!$K$18)+(P81*CONFIG!$K$19)</f>
        <v>32</v>
      </c>
      <c r="R81" s="10" t="str">
        <f ca="1">_xlfn.XLOOKUP(Q81,risk[Score_Min],risk[Risk_Level],,-1)</f>
        <v>Low</v>
      </c>
      <c r="S81" s="10" t="str">
        <f t="shared" ca="1" si="17"/>
        <v>Approved</v>
      </c>
      <c r="T81" s="10">
        <f ca="1">IF(applicants[[#This Row],[Decision]]="Approved",1,0)</f>
        <v>1</v>
      </c>
      <c r="U81" s="10" t="str" cm="1">
        <f t="array" aca="1" ref="U81" ca="1">_xlfn.XLOOKUP(H81,{0,600,680,700,740,800},
             {"&lt;600","600–679","680–699","700–739","740–799","800+"},,-1)</f>
        <v>740–799</v>
      </c>
      <c r="V81" s="10" t="str" cm="1">
        <f t="array" aca="1" ref="V81" ca="1">_xlfn.XLOOKUP(I81,{0,0.25,0.4},
             {"&lt;25%","25–40%","40%+"},,-1)</f>
        <v>40%+</v>
      </c>
      <c r="W81" s="10" t="str" cm="1">
        <f t="array" aca="1" ref="W81" ca="1">_xlfn.XLOOKUP(D81,{0,40000,80000,120000},
             {"&lt;40k","40–79k","80–119k","120k+"},,-1)</f>
        <v>80–119k</v>
      </c>
    </row>
    <row r="82" spans="2:23" ht="17" x14ac:dyDescent="0.4">
      <c r="B82" s="9">
        <v>79</v>
      </c>
      <c r="C82" s="9">
        <f t="shared" ca="1" si="9"/>
        <v>45</v>
      </c>
      <c r="D82" s="11">
        <f t="shared" ca="1" si="10"/>
        <v>118760</v>
      </c>
      <c r="E82" s="11">
        <f t="shared" ca="1" si="11"/>
        <v>12747</v>
      </c>
      <c r="F82" s="9">
        <f t="shared" ca="1" si="12"/>
        <v>48</v>
      </c>
      <c r="G82" s="9">
        <f t="shared" ca="1" si="13"/>
        <v>7</v>
      </c>
      <c r="H82" s="9">
        <f t="shared" ca="1" si="14"/>
        <v>777</v>
      </c>
      <c r="I82" s="12">
        <f t="shared" ca="1" si="15"/>
        <v>0.4</v>
      </c>
      <c r="J82" s="9" t="str">
        <f t="shared" ca="1" si="16"/>
        <v>No</v>
      </c>
      <c r="K82" s="9">
        <f ca="1">_xlfn.XLOOKUP(C82,age[Age_Min], age[Age_Points],,-1)</f>
        <v>4</v>
      </c>
      <c r="L82" s="9">
        <f ca="1">_xlfn.XLOOKUP(D82, income[Income_Min], income[Income_Points],,-1)</f>
        <v>6</v>
      </c>
      <c r="M82" s="9">
        <f ca="1">_xlfn.XLOOKUP(H82,credit[Credit_Min], credit[Credit_Points],,-1)</f>
        <v>6</v>
      </c>
      <c r="N82" s="9">
        <f ca="1">_xlfn.XLOOKUP(I82, dti[DTI_Min],dti[DTI_Points],,-1)</f>
        <v>1</v>
      </c>
      <c r="O82" s="9">
        <f ca="1">_xlfn.XLOOKUP(G82, employment[Emp_Min], employment[Points],,-1)</f>
        <v>5</v>
      </c>
      <c r="P82" s="9">
        <f ca="1">_xlfn.XLOOKUP(J82, default[PrevDefault],default[Default_Points],,-1)</f>
        <v>5</v>
      </c>
      <c r="Q82" s="10">
        <f ca="1">(K82*CONFIG!$K$14)+(L82*CONFIG!$K$15)+(M82*CONFIG!$K$16)+(N82*CONFIG!$K$17)+(O82*CONFIG!$K$18)+(P82*CONFIG!$K$19)</f>
        <v>34</v>
      </c>
      <c r="R82" s="10" t="str">
        <f ca="1">_xlfn.XLOOKUP(Q82,risk[Score_Min],risk[Risk_Level],,-1)</f>
        <v>Low</v>
      </c>
      <c r="S82" s="10" t="str">
        <f t="shared" ca="1" si="17"/>
        <v>Approved</v>
      </c>
      <c r="T82" s="10">
        <f ca="1">IF(applicants[[#This Row],[Decision]]="Approved",1,0)</f>
        <v>1</v>
      </c>
      <c r="U82" s="10" t="str" cm="1">
        <f t="array" aca="1" ref="U82" ca="1">_xlfn.XLOOKUP(H82,{0,600,680,700,740,800},
             {"&lt;600","600–679","680–699","700–739","740–799","800+"},,-1)</f>
        <v>740–799</v>
      </c>
      <c r="V82" s="10" t="str" cm="1">
        <f t="array" aca="1" ref="V82" ca="1">_xlfn.XLOOKUP(I82,{0,0.25,0.4},
             {"&lt;25%","25–40%","40%+"},,-1)</f>
        <v>40%+</v>
      </c>
      <c r="W82" s="10" t="str" cm="1">
        <f t="array" aca="1" ref="W82" ca="1">_xlfn.XLOOKUP(D82,{0,40000,80000,120000},
             {"&lt;40k","40–79k","80–119k","120k+"},,-1)</f>
        <v>80–119k</v>
      </c>
    </row>
    <row r="83" spans="2:23" ht="17" x14ac:dyDescent="0.4">
      <c r="B83" s="9">
        <v>80</v>
      </c>
      <c r="C83" s="9">
        <f t="shared" ca="1" si="9"/>
        <v>33</v>
      </c>
      <c r="D83" s="11">
        <f t="shared" ca="1" si="10"/>
        <v>112090</v>
      </c>
      <c r="E83" s="11">
        <f t="shared" ca="1" si="11"/>
        <v>22037</v>
      </c>
      <c r="F83" s="9">
        <f t="shared" ca="1" si="12"/>
        <v>24</v>
      </c>
      <c r="G83" s="9">
        <f t="shared" ca="1" si="13"/>
        <v>4</v>
      </c>
      <c r="H83" s="9">
        <f t="shared" ca="1" si="14"/>
        <v>751</v>
      </c>
      <c r="I83" s="12">
        <f t="shared" ca="1" si="15"/>
        <v>0.12</v>
      </c>
      <c r="J83" s="9" t="str">
        <f t="shared" ca="1" si="16"/>
        <v>No</v>
      </c>
      <c r="K83" s="9">
        <f ca="1">_xlfn.XLOOKUP(C83,age[Age_Min], age[Age_Points],,-1)</f>
        <v>5</v>
      </c>
      <c r="L83" s="9">
        <f ca="1">_xlfn.XLOOKUP(D83, income[Income_Min], income[Income_Points],,-1)</f>
        <v>6</v>
      </c>
      <c r="M83" s="9">
        <f ca="1">_xlfn.XLOOKUP(H83,credit[Credit_Min], credit[Credit_Points],,-1)</f>
        <v>6</v>
      </c>
      <c r="N83" s="9">
        <f ca="1">_xlfn.XLOOKUP(I83, dti[DTI_Min],dti[DTI_Points],,-1)</f>
        <v>6</v>
      </c>
      <c r="O83" s="9">
        <f ca="1">_xlfn.XLOOKUP(G83, employment[Emp_Min], employment[Points],,-1)</f>
        <v>3</v>
      </c>
      <c r="P83" s="9">
        <f ca="1">_xlfn.XLOOKUP(J83, default[PrevDefault],default[Default_Points],,-1)</f>
        <v>5</v>
      </c>
      <c r="Q83" s="10">
        <f ca="1">(K83*CONFIG!$K$14)+(L83*CONFIG!$K$15)+(M83*CONFIG!$K$16)+(N83*CONFIG!$K$17)+(O83*CONFIG!$K$18)+(P83*CONFIG!$K$19)</f>
        <v>43</v>
      </c>
      <c r="R83" s="10" t="str">
        <f ca="1">_xlfn.XLOOKUP(Q83,risk[Score_Min],risk[Risk_Level],,-1)</f>
        <v>Low</v>
      </c>
      <c r="S83" s="10" t="str">
        <f t="shared" ca="1" si="17"/>
        <v>Approved</v>
      </c>
      <c r="T83" s="10">
        <f ca="1">IF(applicants[[#This Row],[Decision]]="Approved",1,0)</f>
        <v>1</v>
      </c>
      <c r="U83" s="10" t="str" cm="1">
        <f t="array" aca="1" ref="U83" ca="1">_xlfn.XLOOKUP(H83,{0,600,680,700,740,800},
             {"&lt;600","600–679","680–699","700–739","740–799","800+"},,-1)</f>
        <v>740–799</v>
      </c>
      <c r="V83" s="10" t="str" cm="1">
        <f t="array" aca="1" ref="V83" ca="1">_xlfn.XLOOKUP(I83,{0,0.25,0.4},
             {"&lt;25%","25–40%","40%+"},,-1)</f>
        <v>&lt;25%</v>
      </c>
      <c r="W83" s="10" t="str" cm="1">
        <f t="array" aca="1" ref="W83" ca="1">_xlfn.XLOOKUP(D83,{0,40000,80000,120000},
             {"&lt;40k","40–79k","80–119k","120k+"},,-1)</f>
        <v>80–119k</v>
      </c>
    </row>
    <row r="84" spans="2:23" ht="17" x14ac:dyDescent="0.4">
      <c r="B84" s="9">
        <v>81</v>
      </c>
      <c r="C84" s="9">
        <f t="shared" ca="1" si="9"/>
        <v>26</v>
      </c>
      <c r="D84" s="11">
        <f t="shared" ca="1" si="10"/>
        <v>51000</v>
      </c>
      <c r="E84" s="11">
        <f t="shared" ca="1" si="11"/>
        <v>7287</v>
      </c>
      <c r="F84" s="9">
        <f t="shared" ca="1" si="12"/>
        <v>48</v>
      </c>
      <c r="G84" s="9">
        <f t="shared" ca="1" si="13"/>
        <v>5</v>
      </c>
      <c r="H84" s="9">
        <f t="shared" ca="1" si="14"/>
        <v>696</v>
      </c>
      <c r="I84" s="12">
        <f t="shared" ca="1" si="15"/>
        <v>0.13</v>
      </c>
      <c r="J84" s="9" t="str">
        <f t="shared" ca="1" si="16"/>
        <v>No</v>
      </c>
      <c r="K84" s="9">
        <f ca="1">_xlfn.XLOOKUP(C84,age[Age_Min], age[Age_Points],,-1)</f>
        <v>5</v>
      </c>
      <c r="L84" s="9">
        <f ca="1">_xlfn.XLOOKUP(D84, income[Income_Min], income[Income_Points],,-1)</f>
        <v>5</v>
      </c>
      <c r="M84" s="9">
        <f ca="1">_xlfn.XLOOKUP(H84,credit[Credit_Min], credit[Credit_Points],,-1)</f>
        <v>3</v>
      </c>
      <c r="N84" s="9">
        <f ca="1">_xlfn.XLOOKUP(I84, dti[DTI_Min],dti[DTI_Points],,-1)</f>
        <v>6</v>
      </c>
      <c r="O84" s="9">
        <f ca="1">_xlfn.XLOOKUP(G84, employment[Emp_Min], employment[Points],,-1)</f>
        <v>3</v>
      </c>
      <c r="P84" s="9">
        <f ca="1">_xlfn.XLOOKUP(J84, default[PrevDefault],default[Default_Points],,-1)</f>
        <v>5</v>
      </c>
      <c r="Q84" s="10">
        <f ca="1">(K84*CONFIG!$K$14)+(L84*CONFIG!$K$15)+(M84*CONFIG!$K$16)+(N84*CONFIG!$K$17)+(O84*CONFIG!$K$18)+(P84*CONFIG!$K$19)</f>
        <v>36</v>
      </c>
      <c r="R84" s="10" t="str">
        <f ca="1">_xlfn.XLOOKUP(Q84,risk[Score_Min],risk[Risk_Level],,-1)</f>
        <v>Low</v>
      </c>
      <c r="S84" s="10" t="str">
        <f t="shared" ca="1" si="17"/>
        <v>Approved</v>
      </c>
      <c r="T84" s="10">
        <f ca="1">IF(applicants[[#This Row],[Decision]]="Approved",1,0)</f>
        <v>1</v>
      </c>
      <c r="U84" s="10" t="str" cm="1">
        <f t="array" aca="1" ref="U84" ca="1">_xlfn.XLOOKUP(H84,{0,600,680,700,740,800},
             {"&lt;600","600–679","680–699","700–739","740–799","800+"},,-1)</f>
        <v>680–699</v>
      </c>
      <c r="V84" s="10" t="str" cm="1">
        <f t="array" aca="1" ref="V84" ca="1">_xlfn.XLOOKUP(I84,{0,0.25,0.4},
             {"&lt;25%","25–40%","40%+"},,-1)</f>
        <v>&lt;25%</v>
      </c>
      <c r="W84" s="10" t="str" cm="1">
        <f t="array" aca="1" ref="W84" ca="1">_xlfn.XLOOKUP(D84,{0,40000,80000,120000},
             {"&lt;40k","40–79k","80–119k","120k+"},,-1)</f>
        <v>40–79k</v>
      </c>
    </row>
    <row r="85" spans="2:23" ht="17" x14ac:dyDescent="0.4">
      <c r="B85" s="9">
        <v>82</v>
      </c>
      <c r="C85" s="9">
        <f t="shared" ca="1" si="9"/>
        <v>26</v>
      </c>
      <c r="D85" s="11">
        <f t="shared" ca="1" si="10"/>
        <v>124390</v>
      </c>
      <c r="E85" s="11">
        <f t="shared" ca="1" si="11"/>
        <v>19335</v>
      </c>
      <c r="F85" s="9">
        <f t="shared" ca="1" si="12"/>
        <v>24</v>
      </c>
      <c r="G85" s="9">
        <f t="shared" ca="1" si="13"/>
        <v>10</v>
      </c>
      <c r="H85" s="9">
        <f t="shared" ca="1" si="14"/>
        <v>588</v>
      </c>
      <c r="I85" s="12">
        <f t="shared" ca="1" si="15"/>
        <v>0.2</v>
      </c>
      <c r="J85" s="9" t="str">
        <f t="shared" ca="1" si="16"/>
        <v>No</v>
      </c>
      <c r="K85" s="9">
        <f ca="1">_xlfn.XLOOKUP(C85,age[Age_Min], age[Age_Points],,-1)</f>
        <v>5</v>
      </c>
      <c r="L85" s="9">
        <f ca="1">_xlfn.XLOOKUP(D85, income[Income_Min], income[Income_Points],,-1)</f>
        <v>6</v>
      </c>
      <c r="M85" s="9">
        <f ca="1">_xlfn.XLOOKUP(H85,credit[Credit_Min], credit[Credit_Points],,-1)</f>
        <v>1</v>
      </c>
      <c r="N85" s="9">
        <f ca="1">_xlfn.XLOOKUP(I85, dti[DTI_Min],dti[DTI_Points],,-1)</f>
        <v>6</v>
      </c>
      <c r="O85" s="9">
        <f ca="1">_xlfn.XLOOKUP(G85, employment[Emp_Min], employment[Points],,-1)</f>
        <v>5</v>
      </c>
      <c r="P85" s="9">
        <f ca="1">_xlfn.XLOOKUP(J85, default[PrevDefault],default[Default_Points],,-1)</f>
        <v>5</v>
      </c>
      <c r="Q85" s="10">
        <f ca="1">(K85*CONFIG!$K$14)+(L85*CONFIG!$K$15)+(M85*CONFIG!$K$16)+(N85*CONFIG!$K$17)+(O85*CONFIG!$K$18)+(P85*CONFIG!$K$19)</f>
        <v>35</v>
      </c>
      <c r="R85" s="10" t="str">
        <f ca="1">_xlfn.XLOOKUP(Q85,risk[Score_Min],risk[Risk_Level],,-1)</f>
        <v>Low</v>
      </c>
      <c r="S85" s="10" t="str">
        <f t="shared" ca="1" si="17"/>
        <v>Approved</v>
      </c>
      <c r="T85" s="10">
        <f ca="1">IF(applicants[[#This Row],[Decision]]="Approved",1,0)</f>
        <v>1</v>
      </c>
      <c r="U85" s="10" t="str" cm="1">
        <f t="array" aca="1" ref="U85" ca="1">_xlfn.XLOOKUP(H85,{0,600,680,700,740,800},
             {"&lt;600","600–679","680–699","700–739","740–799","800+"},,-1)</f>
        <v>&lt;600</v>
      </c>
      <c r="V85" s="10" t="str" cm="1">
        <f t="array" aca="1" ref="V85" ca="1">_xlfn.XLOOKUP(I85,{0,0.25,0.4},
             {"&lt;25%","25–40%","40%+"},,-1)</f>
        <v>&lt;25%</v>
      </c>
      <c r="W85" s="10" t="str" cm="1">
        <f t="array" aca="1" ref="W85" ca="1">_xlfn.XLOOKUP(D85,{0,40000,80000,120000},
             {"&lt;40k","40–79k","80–119k","120k+"},,-1)</f>
        <v>120k+</v>
      </c>
    </row>
    <row r="86" spans="2:23" ht="17" x14ac:dyDescent="0.4">
      <c r="B86" s="9">
        <v>83</v>
      </c>
      <c r="C86" s="9">
        <f t="shared" ca="1" si="9"/>
        <v>30</v>
      </c>
      <c r="D86" s="11">
        <f t="shared" ca="1" si="10"/>
        <v>88225</v>
      </c>
      <c r="E86" s="11">
        <f t="shared" ca="1" si="11"/>
        <v>7166</v>
      </c>
      <c r="F86" s="9">
        <f t="shared" ca="1" si="12"/>
        <v>24</v>
      </c>
      <c r="G86" s="9">
        <f t="shared" ca="1" si="13"/>
        <v>6</v>
      </c>
      <c r="H86" s="9">
        <f t="shared" ca="1" si="14"/>
        <v>787</v>
      </c>
      <c r="I86" s="12">
        <f t="shared" ca="1" si="15"/>
        <v>0.21</v>
      </c>
      <c r="J86" s="9" t="str">
        <f t="shared" ca="1" si="16"/>
        <v>No</v>
      </c>
      <c r="K86" s="9">
        <f ca="1">_xlfn.XLOOKUP(C86,age[Age_Min], age[Age_Points],,-1)</f>
        <v>5</v>
      </c>
      <c r="L86" s="9">
        <f ca="1">_xlfn.XLOOKUP(D86, income[Income_Min], income[Income_Points],,-1)</f>
        <v>6</v>
      </c>
      <c r="M86" s="9">
        <f ca="1">_xlfn.XLOOKUP(H86,credit[Credit_Min], credit[Credit_Points],,-1)</f>
        <v>6</v>
      </c>
      <c r="N86" s="9">
        <f ca="1">_xlfn.XLOOKUP(I86, dti[DTI_Min],dti[DTI_Points],,-1)</f>
        <v>6</v>
      </c>
      <c r="O86" s="9">
        <f ca="1">_xlfn.XLOOKUP(G86, employment[Emp_Min], employment[Points],,-1)</f>
        <v>5</v>
      </c>
      <c r="P86" s="9">
        <f ca="1">_xlfn.XLOOKUP(J86, default[PrevDefault],default[Default_Points],,-1)</f>
        <v>5</v>
      </c>
      <c r="Q86" s="10">
        <f ca="1">(K86*CONFIG!$K$14)+(L86*CONFIG!$K$15)+(M86*CONFIG!$K$16)+(N86*CONFIG!$K$17)+(O86*CONFIG!$K$18)+(P86*CONFIG!$K$19)</f>
        <v>45</v>
      </c>
      <c r="R86" s="10" t="str">
        <f ca="1">_xlfn.XLOOKUP(Q86,risk[Score_Min],risk[Risk_Level],,-1)</f>
        <v>Low</v>
      </c>
      <c r="S86" s="10" t="str">
        <f t="shared" ca="1" si="17"/>
        <v>Approved</v>
      </c>
      <c r="T86" s="10">
        <f ca="1">IF(applicants[[#This Row],[Decision]]="Approved",1,0)</f>
        <v>1</v>
      </c>
      <c r="U86" s="10" t="str" cm="1">
        <f t="array" aca="1" ref="U86" ca="1">_xlfn.XLOOKUP(H86,{0,600,680,700,740,800},
             {"&lt;600","600–679","680–699","700–739","740–799","800+"},,-1)</f>
        <v>740–799</v>
      </c>
      <c r="V86" s="10" t="str" cm="1">
        <f t="array" aca="1" ref="V86" ca="1">_xlfn.XLOOKUP(I86,{0,0.25,0.4},
             {"&lt;25%","25–40%","40%+"},,-1)</f>
        <v>&lt;25%</v>
      </c>
      <c r="W86" s="10" t="str" cm="1">
        <f t="array" aca="1" ref="W86" ca="1">_xlfn.XLOOKUP(D86,{0,40000,80000,120000},
             {"&lt;40k","40–79k","80–119k","120k+"},,-1)</f>
        <v>80–119k</v>
      </c>
    </row>
    <row r="87" spans="2:23" ht="17" x14ac:dyDescent="0.4">
      <c r="B87" s="9">
        <v>84</v>
      </c>
      <c r="C87" s="9">
        <f t="shared" ca="1" si="9"/>
        <v>54</v>
      </c>
      <c r="D87" s="11">
        <f t="shared" ca="1" si="10"/>
        <v>125849</v>
      </c>
      <c r="E87" s="11">
        <f t="shared" ca="1" si="11"/>
        <v>35943</v>
      </c>
      <c r="F87" s="9">
        <f t="shared" ca="1" si="12"/>
        <v>60</v>
      </c>
      <c r="G87" s="9">
        <f t="shared" ca="1" si="13"/>
        <v>7</v>
      </c>
      <c r="H87" s="9">
        <f t="shared" ca="1" si="14"/>
        <v>788</v>
      </c>
      <c r="I87" s="12">
        <f t="shared" ca="1" si="15"/>
        <v>0.49</v>
      </c>
      <c r="J87" s="9" t="str">
        <f t="shared" ca="1" si="16"/>
        <v>No</v>
      </c>
      <c r="K87" s="9">
        <f ca="1">_xlfn.XLOOKUP(C87,age[Age_Min], age[Age_Points],,-1)</f>
        <v>4</v>
      </c>
      <c r="L87" s="9">
        <f ca="1">_xlfn.XLOOKUP(D87, income[Income_Min], income[Income_Points],,-1)</f>
        <v>6</v>
      </c>
      <c r="M87" s="9">
        <f ca="1">_xlfn.XLOOKUP(H87,credit[Credit_Min], credit[Credit_Points],,-1)</f>
        <v>6</v>
      </c>
      <c r="N87" s="9">
        <f ca="1">_xlfn.XLOOKUP(I87, dti[DTI_Min],dti[DTI_Points],,-1)</f>
        <v>1</v>
      </c>
      <c r="O87" s="9">
        <f ca="1">_xlfn.XLOOKUP(G87, employment[Emp_Min], employment[Points],,-1)</f>
        <v>5</v>
      </c>
      <c r="P87" s="9">
        <f ca="1">_xlfn.XLOOKUP(J87, default[PrevDefault],default[Default_Points],,-1)</f>
        <v>5</v>
      </c>
      <c r="Q87" s="10">
        <f ca="1">(K87*CONFIG!$K$14)+(L87*CONFIG!$K$15)+(M87*CONFIG!$K$16)+(N87*CONFIG!$K$17)+(O87*CONFIG!$K$18)+(P87*CONFIG!$K$19)</f>
        <v>34</v>
      </c>
      <c r="R87" s="10" t="str">
        <f ca="1">_xlfn.XLOOKUP(Q87,risk[Score_Min],risk[Risk_Level],,-1)</f>
        <v>Low</v>
      </c>
      <c r="S87" s="10" t="str">
        <f t="shared" ca="1" si="17"/>
        <v>Approved</v>
      </c>
      <c r="T87" s="10">
        <f ca="1">IF(applicants[[#This Row],[Decision]]="Approved",1,0)</f>
        <v>1</v>
      </c>
      <c r="U87" s="10" t="str" cm="1">
        <f t="array" aca="1" ref="U87" ca="1">_xlfn.XLOOKUP(H87,{0,600,680,700,740,800},
             {"&lt;600","600–679","680–699","700–739","740–799","800+"},,-1)</f>
        <v>740–799</v>
      </c>
      <c r="V87" s="10" t="str" cm="1">
        <f t="array" aca="1" ref="V87" ca="1">_xlfn.XLOOKUP(I87,{0,0.25,0.4},
             {"&lt;25%","25–40%","40%+"},,-1)</f>
        <v>40%+</v>
      </c>
      <c r="W87" s="10" t="str" cm="1">
        <f t="array" aca="1" ref="W87" ca="1">_xlfn.XLOOKUP(D87,{0,40000,80000,120000},
             {"&lt;40k","40–79k","80–119k","120k+"},,-1)</f>
        <v>120k+</v>
      </c>
    </row>
    <row r="88" spans="2:23" ht="17" x14ac:dyDescent="0.4">
      <c r="B88" s="9">
        <v>85</v>
      </c>
      <c r="C88" s="9">
        <f t="shared" ca="1" si="9"/>
        <v>45</v>
      </c>
      <c r="D88" s="11">
        <f t="shared" ca="1" si="10"/>
        <v>73476</v>
      </c>
      <c r="E88" s="11">
        <f t="shared" ca="1" si="11"/>
        <v>33980</v>
      </c>
      <c r="F88" s="9">
        <f t="shared" ca="1" si="12"/>
        <v>12</v>
      </c>
      <c r="G88" s="9">
        <f t="shared" ca="1" si="13"/>
        <v>6</v>
      </c>
      <c r="H88" s="9">
        <f t="shared" ca="1" si="14"/>
        <v>674</v>
      </c>
      <c r="I88" s="12">
        <f t="shared" ca="1" si="15"/>
        <v>0.16</v>
      </c>
      <c r="J88" s="9" t="str">
        <f t="shared" ca="1" si="16"/>
        <v>No</v>
      </c>
      <c r="K88" s="9">
        <f ca="1">_xlfn.XLOOKUP(C88,age[Age_Min], age[Age_Points],,-1)</f>
        <v>4</v>
      </c>
      <c r="L88" s="9">
        <f ca="1">_xlfn.XLOOKUP(D88, income[Income_Min], income[Income_Points],,-1)</f>
        <v>5</v>
      </c>
      <c r="M88" s="9">
        <f ca="1">_xlfn.XLOOKUP(H88,credit[Credit_Min], credit[Credit_Points],,-1)</f>
        <v>3</v>
      </c>
      <c r="N88" s="9">
        <f ca="1">_xlfn.XLOOKUP(I88, dti[DTI_Min],dti[DTI_Points],,-1)</f>
        <v>6</v>
      </c>
      <c r="O88" s="9">
        <f ca="1">_xlfn.XLOOKUP(G88, employment[Emp_Min], employment[Points],,-1)</f>
        <v>5</v>
      </c>
      <c r="P88" s="9">
        <f ca="1">_xlfn.XLOOKUP(J88, default[PrevDefault],default[Default_Points],,-1)</f>
        <v>5</v>
      </c>
      <c r="Q88" s="10">
        <f ca="1">(K88*CONFIG!$K$14)+(L88*CONFIG!$K$15)+(M88*CONFIG!$K$16)+(N88*CONFIG!$K$17)+(O88*CONFIG!$K$18)+(P88*CONFIG!$K$19)</f>
        <v>37</v>
      </c>
      <c r="R88" s="10" t="str">
        <f ca="1">_xlfn.XLOOKUP(Q88,risk[Score_Min],risk[Risk_Level],,-1)</f>
        <v>Low</v>
      </c>
      <c r="S88" s="10" t="str">
        <f t="shared" ca="1" si="17"/>
        <v>Approved</v>
      </c>
      <c r="T88" s="10">
        <f ca="1">IF(applicants[[#This Row],[Decision]]="Approved",1,0)</f>
        <v>1</v>
      </c>
      <c r="U88" s="10" t="str" cm="1">
        <f t="array" aca="1" ref="U88" ca="1">_xlfn.XLOOKUP(H88,{0,600,680,700,740,800},
             {"&lt;600","600–679","680–699","700–739","740–799","800+"},,-1)</f>
        <v>600–679</v>
      </c>
      <c r="V88" s="10" t="str" cm="1">
        <f t="array" aca="1" ref="V88" ca="1">_xlfn.XLOOKUP(I88,{0,0.25,0.4},
             {"&lt;25%","25–40%","40%+"},,-1)</f>
        <v>&lt;25%</v>
      </c>
      <c r="W88" s="10" t="str" cm="1">
        <f t="array" aca="1" ref="W88" ca="1">_xlfn.XLOOKUP(D88,{0,40000,80000,120000},
             {"&lt;40k","40–79k","80–119k","120k+"},,-1)</f>
        <v>40–79k</v>
      </c>
    </row>
    <row r="89" spans="2:23" ht="17" x14ac:dyDescent="0.4">
      <c r="B89" s="9">
        <v>86</v>
      </c>
      <c r="C89" s="9">
        <f t="shared" ca="1" si="9"/>
        <v>59</v>
      </c>
      <c r="D89" s="11">
        <f t="shared" ca="1" si="10"/>
        <v>40672</v>
      </c>
      <c r="E89" s="11">
        <f t="shared" ca="1" si="11"/>
        <v>25900</v>
      </c>
      <c r="F89" s="9">
        <f t="shared" ca="1" si="12"/>
        <v>12</v>
      </c>
      <c r="G89" s="9">
        <f t="shared" ca="1" si="13"/>
        <v>1</v>
      </c>
      <c r="H89" s="9">
        <f t="shared" ca="1" si="14"/>
        <v>839</v>
      </c>
      <c r="I89" s="12">
        <f t="shared" ca="1" si="15"/>
        <v>0.13</v>
      </c>
      <c r="J89" s="9" t="str">
        <f t="shared" ca="1" si="16"/>
        <v>No</v>
      </c>
      <c r="K89" s="9">
        <f ca="1">_xlfn.XLOOKUP(C89,age[Age_Min], age[Age_Points],,-1)</f>
        <v>4</v>
      </c>
      <c r="L89" s="9">
        <f ca="1">_xlfn.XLOOKUP(D89, income[Income_Min], income[Income_Points],,-1)</f>
        <v>5</v>
      </c>
      <c r="M89" s="9">
        <f ca="1">_xlfn.XLOOKUP(H89,credit[Credit_Min], credit[Credit_Points],,-1)</f>
        <v>6</v>
      </c>
      <c r="N89" s="9">
        <f ca="1">_xlfn.XLOOKUP(I89, dti[DTI_Min],dti[DTI_Points],,-1)</f>
        <v>6</v>
      </c>
      <c r="O89" s="9">
        <f ca="1">_xlfn.XLOOKUP(G89, employment[Emp_Min], employment[Points],,-1)</f>
        <v>1</v>
      </c>
      <c r="P89" s="9">
        <f ca="1">_xlfn.XLOOKUP(J89, default[PrevDefault],default[Default_Points],,-1)</f>
        <v>5</v>
      </c>
      <c r="Q89" s="10">
        <f ca="1">(K89*CONFIG!$K$14)+(L89*CONFIG!$K$15)+(M89*CONFIG!$K$16)+(N89*CONFIG!$K$17)+(O89*CONFIG!$K$18)+(P89*CONFIG!$K$19)</f>
        <v>39</v>
      </c>
      <c r="R89" s="10" t="str">
        <f ca="1">_xlfn.XLOOKUP(Q89,risk[Score_Min],risk[Risk_Level],,-1)</f>
        <v>Low</v>
      </c>
      <c r="S89" s="10" t="str">
        <f t="shared" ca="1" si="17"/>
        <v>Approved</v>
      </c>
      <c r="T89" s="10">
        <f ca="1">IF(applicants[[#This Row],[Decision]]="Approved",1,0)</f>
        <v>1</v>
      </c>
      <c r="U89" s="10" t="str" cm="1">
        <f t="array" aca="1" ref="U89" ca="1">_xlfn.XLOOKUP(H89,{0,600,680,700,740,800},
             {"&lt;600","600–679","680–699","700–739","740–799","800+"},,-1)</f>
        <v>800+</v>
      </c>
      <c r="V89" s="10" t="str" cm="1">
        <f t="array" aca="1" ref="V89" ca="1">_xlfn.XLOOKUP(I89,{0,0.25,0.4},
             {"&lt;25%","25–40%","40%+"},,-1)</f>
        <v>&lt;25%</v>
      </c>
      <c r="W89" s="10" t="str" cm="1">
        <f t="array" aca="1" ref="W89" ca="1">_xlfn.XLOOKUP(D89,{0,40000,80000,120000},
             {"&lt;40k","40–79k","80–119k","120k+"},,-1)</f>
        <v>40–79k</v>
      </c>
    </row>
    <row r="90" spans="2:23" ht="17" x14ac:dyDescent="0.4">
      <c r="B90" s="9">
        <v>87</v>
      </c>
      <c r="C90" s="9">
        <f t="shared" ca="1" si="9"/>
        <v>52</v>
      </c>
      <c r="D90" s="11">
        <f t="shared" ca="1" si="10"/>
        <v>122310</v>
      </c>
      <c r="E90" s="11">
        <f t="shared" ca="1" si="11"/>
        <v>7892</v>
      </c>
      <c r="F90" s="9">
        <f t="shared" ca="1" si="12"/>
        <v>60</v>
      </c>
      <c r="G90" s="9">
        <f t="shared" ca="1" si="13"/>
        <v>2</v>
      </c>
      <c r="H90" s="9">
        <f t="shared" ca="1" si="14"/>
        <v>796</v>
      </c>
      <c r="I90" s="12">
        <f t="shared" ca="1" si="15"/>
        <v>0.46</v>
      </c>
      <c r="J90" s="9" t="str">
        <f t="shared" ca="1" si="16"/>
        <v>No</v>
      </c>
      <c r="K90" s="9">
        <f ca="1">_xlfn.XLOOKUP(C90,age[Age_Min], age[Age_Points],,-1)</f>
        <v>4</v>
      </c>
      <c r="L90" s="9">
        <f ca="1">_xlfn.XLOOKUP(D90, income[Income_Min], income[Income_Points],,-1)</f>
        <v>6</v>
      </c>
      <c r="M90" s="9">
        <f ca="1">_xlfn.XLOOKUP(H90,credit[Credit_Min], credit[Credit_Points],,-1)</f>
        <v>6</v>
      </c>
      <c r="N90" s="9">
        <f ca="1">_xlfn.XLOOKUP(I90, dti[DTI_Min],dti[DTI_Points],,-1)</f>
        <v>1</v>
      </c>
      <c r="O90" s="9">
        <f ca="1">_xlfn.XLOOKUP(G90, employment[Emp_Min], employment[Points],,-1)</f>
        <v>3</v>
      </c>
      <c r="P90" s="9">
        <f ca="1">_xlfn.XLOOKUP(J90, default[PrevDefault],default[Default_Points],,-1)</f>
        <v>5</v>
      </c>
      <c r="Q90" s="10">
        <f ca="1">(K90*CONFIG!$K$14)+(L90*CONFIG!$K$15)+(M90*CONFIG!$K$16)+(N90*CONFIG!$K$17)+(O90*CONFIG!$K$18)+(P90*CONFIG!$K$19)</f>
        <v>32</v>
      </c>
      <c r="R90" s="10" t="str">
        <f ca="1">_xlfn.XLOOKUP(Q90,risk[Score_Min],risk[Risk_Level],,-1)</f>
        <v>Low</v>
      </c>
      <c r="S90" s="10" t="str">
        <f t="shared" ca="1" si="17"/>
        <v>Approved</v>
      </c>
      <c r="T90" s="10">
        <f ca="1">IF(applicants[[#This Row],[Decision]]="Approved",1,0)</f>
        <v>1</v>
      </c>
      <c r="U90" s="10" t="str" cm="1">
        <f t="array" aca="1" ref="U90" ca="1">_xlfn.XLOOKUP(H90,{0,600,680,700,740,800},
             {"&lt;600","600–679","680–699","700–739","740–799","800+"},,-1)</f>
        <v>740–799</v>
      </c>
      <c r="V90" s="10" t="str" cm="1">
        <f t="array" aca="1" ref="V90" ca="1">_xlfn.XLOOKUP(I90,{0,0.25,0.4},
             {"&lt;25%","25–40%","40%+"},,-1)</f>
        <v>40%+</v>
      </c>
      <c r="W90" s="10" t="str" cm="1">
        <f t="array" aca="1" ref="W90" ca="1">_xlfn.XLOOKUP(D90,{0,40000,80000,120000},
             {"&lt;40k","40–79k","80–119k","120k+"},,-1)</f>
        <v>120k+</v>
      </c>
    </row>
    <row r="91" spans="2:23" ht="17" x14ac:dyDescent="0.4">
      <c r="B91" s="9">
        <v>88</v>
      </c>
      <c r="C91" s="9">
        <f t="shared" ca="1" si="9"/>
        <v>44</v>
      </c>
      <c r="D91" s="11">
        <f t="shared" ca="1" si="10"/>
        <v>128987</v>
      </c>
      <c r="E91" s="11">
        <f t="shared" ca="1" si="11"/>
        <v>29421</v>
      </c>
      <c r="F91" s="9">
        <f t="shared" ca="1" si="12"/>
        <v>24</v>
      </c>
      <c r="G91" s="9">
        <f t="shared" ca="1" si="13"/>
        <v>4</v>
      </c>
      <c r="H91" s="9">
        <f t="shared" ca="1" si="14"/>
        <v>720</v>
      </c>
      <c r="I91" s="12">
        <f t="shared" ca="1" si="15"/>
        <v>0.17</v>
      </c>
      <c r="J91" s="9" t="str">
        <f t="shared" ca="1" si="16"/>
        <v>No</v>
      </c>
      <c r="K91" s="9">
        <f ca="1">_xlfn.XLOOKUP(C91,age[Age_Min], age[Age_Points],,-1)</f>
        <v>4</v>
      </c>
      <c r="L91" s="9">
        <f ca="1">_xlfn.XLOOKUP(D91, income[Income_Min], income[Income_Points],,-1)</f>
        <v>6</v>
      </c>
      <c r="M91" s="9">
        <f ca="1">_xlfn.XLOOKUP(H91,credit[Credit_Min], credit[Credit_Points],,-1)</f>
        <v>5</v>
      </c>
      <c r="N91" s="9">
        <f ca="1">_xlfn.XLOOKUP(I91, dti[DTI_Min],dti[DTI_Points],,-1)</f>
        <v>6</v>
      </c>
      <c r="O91" s="9">
        <f ca="1">_xlfn.XLOOKUP(G91, employment[Emp_Min], employment[Points],,-1)</f>
        <v>3</v>
      </c>
      <c r="P91" s="9">
        <f ca="1">_xlfn.XLOOKUP(J91, default[PrevDefault],default[Default_Points],,-1)</f>
        <v>5</v>
      </c>
      <c r="Q91" s="10">
        <f ca="1">(K91*CONFIG!$K$14)+(L91*CONFIG!$K$15)+(M91*CONFIG!$K$16)+(N91*CONFIG!$K$17)+(O91*CONFIG!$K$18)+(P91*CONFIG!$K$19)</f>
        <v>40</v>
      </c>
      <c r="R91" s="10" t="str">
        <f ca="1">_xlfn.XLOOKUP(Q91,risk[Score_Min],risk[Risk_Level],,-1)</f>
        <v>Low</v>
      </c>
      <c r="S91" s="10" t="str">
        <f t="shared" ca="1" si="17"/>
        <v>Approved</v>
      </c>
      <c r="T91" s="10">
        <f ca="1">IF(applicants[[#This Row],[Decision]]="Approved",1,0)</f>
        <v>1</v>
      </c>
      <c r="U91" s="10" t="str" cm="1">
        <f t="array" aca="1" ref="U91" ca="1">_xlfn.XLOOKUP(H91,{0,600,680,700,740,800},
             {"&lt;600","600–679","680–699","700–739","740–799","800+"},,-1)</f>
        <v>700–739</v>
      </c>
      <c r="V91" s="10" t="str" cm="1">
        <f t="array" aca="1" ref="V91" ca="1">_xlfn.XLOOKUP(I91,{0,0.25,0.4},
             {"&lt;25%","25–40%","40%+"},,-1)</f>
        <v>&lt;25%</v>
      </c>
      <c r="W91" s="10" t="str" cm="1">
        <f t="array" aca="1" ref="W91" ca="1">_xlfn.XLOOKUP(D91,{0,40000,80000,120000},
             {"&lt;40k","40–79k","80–119k","120k+"},,-1)</f>
        <v>120k+</v>
      </c>
    </row>
    <row r="92" spans="2:23" ht="17" x14ac:dyDescent="0.4">
      <c r="B92" s="9">
        <v>89</v>
      </c>
      <c r="C92" s="9">
        <f t="shared" ca="1" si="9"/>
        <v>34</v>
      </c>
      <c r="D92" s="11">
        <f t="shared" ca="1" si="10"/>
        <v>149479</v>
      </c>
      <c r="E92" s="11">
        <f t="shared" ca="1" si="11"/>
        <v>34250</v>
      </c>
      <c r="F92" s="9">
        <f t="shared" ca="1" si="12"/>
        <v>60</v>
      </c>
      <c r="G92" s="9">
        <f t="shared" ca="1" si="13"/>
        <v>5</v>
      </c>
      <c r="H92" s="9">
        <f t="shared" ca="1" si="14"/>
        <v>682</v>
      </c>
      <c r="I92" s="12">
        <f t="shared" ca="1" si="15"/>
        <v>0.24</v>
      </c>
      <c r="J92" s="9" t="str">
        <f t="shared" ca="1" si="16"/>
        <v>No</v>
      </c>
      <c r="K92" s="9">
        <f ca="1">_xlfn.XLOOKUP(C92,age[Age_Min], age[Age_Points],,-1)</f>
        <v>5</v>
      </c>
      <c r="L92" s="9">
        <f ca="1">_xlfn.XLOOKUP(D92, income[Income_Min], income[Income_Points],,-1)</f>
        <v>6</v>
      </c>
      <c r="M92" s="9">
        <f ca="1">_xlfn.XLOOKUP(H92,credit[Credit_Min], credit[Credit_Points],,-1)</f>
        <v>3</v>
      </c>
      <c r="N92" s="9">
        <f ca="1">_xlfn.XLOOKUP(I92, dti[DTI_Min],dti[DTI_Points],,-1)</f>
        <v>6</v>
      </c>
      <c r="O92" s="9">
        <f ca="1">_xlfn.XLOOKUP(G92, employment[Emp_Min], employment[Points],,-1)</f>
        <v>3</v>
      </c>
      <c r="P92" s="9">
        <f ca="1">_xlfn.XLOOKUP(J92, default[PrevDefault],default[Default_Points],,-1)</f>
        <v>5</v>
      </c>
      <c r="Q92" s="10">
        <f ca="1">(K92*CONFIG!$K$14)+(L92*CONFIG!$K$15)+(M92*CONFIG!$K$16)+(N92*CONFIG!$K$17)+(O92*CONFIG!$K$18)+(P92*CONFIG!$K$19)</f>
        <v>37</v>
      </c>
      <c r="R92" s="10" t="str">
        <f ca="1">_xlfn.XLOOKUP(Q92,risk[Score_Min],risk[Risk_Level],,-1)</f>
        <v>Low</v>
      </c>
      <c r="S92" s="10" t="str">
        <f t="shared" ca="1" si="17"/>
        <v>Approved</v>
      </c>
      <c r="T92" s="10">
        <f ca="1">IF(applicants[[#This Row],[Decision]]="Approved",1,0)</f>
        <v>1</v>
      </c>
      <c r="U92" s="10" t="str" cm="1">
        <f t="array" aca="1" ref="U92" ca="1">_xlfn.XLOOKUP(H92,{0,600,680,700,740,800},
             {"&lt;600","600–679","680–699","700–739","740–799","800+"},,-1)</f>
        <v>680–699</v>
      </c>
      <c r="V92" s="10" t="str" cm="1">
        <f t="array" aca="1" ref="V92" ca="1">_xlfn.XLOOKUP(I92,{0,0.25,0.4},
             {"&lt;25%","25–40%","40%+"},,-1)</f>
        <v>&lt;25%</v>
      </c>
      <c r="W92" s="10" t="str" cm="1">
        <f t="array" aca="1" ref="W92" ca="1">_xlfn.XLOOKUP(D92,{0,40000,80000,120000},
             {"&lt;40k","40–79k","80–119k","120k+"},,-1)</f>
        <v>120k+</v>
      </c>
    </row>
    <row r="93" spans="2:23" ht="17" x14ac:dyDescent="0.4">
      <c r="B93" s="9">
        <v>90</v>
      </c>
      <c r="C93" s="9">
        <f t="shared" ca="1" si="9"/>
        <v>28</v>
      </c>
      <c r="D93" s="11">
        <f t="shared" ca="1" si="10"/>
        <v>113471</v>
      </c>
      <c r="E93" s="11">
        <f t="shared" ca="1" si="11"/>
        <v>18269</v>
      </c>
      <c r="F93" s="9">
        <f t="shared" ca="1" si="12"/>
        <v>12</v>
      </c>
      <c r="G93" s="9">
        <f t="shared" ca="1" si="13"/>
        <v>1</v>
      </c>
      <c r="H93" s="9">
        <f t="shared" ca="1" si="14"/>
        <v>732</v>
      </c>
      <c r="I93" s="12">
        <f t="shared" ca="1" si="15"/>
        <v>0.17</v>
      </c>
      <c r="J93" s="9" t="str">
        <f t="shared" ca="1" si="16"/>
        <v>No</v>
      </c>
      <c r="K93" s="9">
        <f ca="1">_xlfn.XLOOKUP(C93,age[Age_Min], age[Age_Points],,-1)</f>
        <v>5</v>
      </c>
      <c r="L93" s="9">
        <f ca="1">_xlfn.XLOOKUP(D93, income[Income_Min], income[Income_Points],,-1)</f>
        <v>6</v>
      </c>
      <c r="M93" s="9">
        <f ca="1">_xlfn.XLOOKUP(H93,credit[Credit_Min], credit[Credit_Points],,-1)</f>
        <v>5</v>
      </c>
      <c r="N93" s="9">
        <f ca="1">_xlfn.XLOOKUP(I93, dti[DTI_Min],dti[DTI_Points],,-1)</f>
        <v>6</v>
      </c>
      <c r="O93" s="9">
        <f ca="1">_xlfn.XLOOKUP(G93, employment[Emp_Min], employment[Points],,-1)</f>
        <v>1</v>
      </c>
      <c r="P93" s="9">
        <f ca="1">_xlfn.XLOOKUP(J93, default[PrevDefault],default[Default_Points],,-1)</f>
        <v>5</v>
      </c>
      <c r="Q93" s="10">
        <f ca="1">(K93*CONFIG!$K$14)+(L93*CONFIG!$K$15)+(M93*CONFIG!$K$16)+(N93*CONFIG!$K$17)+(O93*CONFIG!$K$18)+(P93*CONFIG!$K$19)</f>
        <v>39</v>
      </c>
      <c r="R93" s="10" t="str">
        <f ca="1">_xlfn.XLOOKUP(Q93,risk[Score_Min],risk[Risk_Level],,-1)</f>
        <v>Low</v>
      </c>
      <c r="S93" s="10" t="str">
        <f t="shared" ca="1" si="17"/>
        <v>Approved</v>
      </c>
      <c r="T93" s="10">
        <f ca="1">IF(applicants[[#This Row],[Decision]]="Approved",1,0)</f>
        <v>1</v>
      </c>
      <c r="U93" s="10" t="str" cm="1">
        <f t="array" aca="1" ref="U93" ca="1">_xlfn.XLOOKUP(H93,{0,600,680,700,740,800},
             {"&lt;600","600–679","680–699","700–739","740–799","800+"},,-1)</f>
        <v>700–739</v>
      </c>
      <c r="V93" s="10" t="str" cm="1">
        <f t="array" aca="1" ref="V93" ca="1">_xlfn.XLOOKUP(I93,{0,0.25,0.4},
             {"&lt;25%","25–40%","40%+"},,-1)</f>
        <v>&lt;25%</v>
      </c>
      <c r="W93" s="10" t="str" cm="1">
        <f t="array" aca="1" ref="W93" ca="1">_xlfn.XLOOKUP(D93,{0,40000,80000,120000},
             {"&lt;40k","40–79k","80–119k","120k+"},,-1)</f>
        <v>80–119k</v>
      </c>
    </row>
    <row r="94" spans="2:23" ht="17" x14ac:dyDescent="0.4">
      <c r="B94" s="9">
        <v>91</v>
      </c>
      <c r="C94" s="9">
        <f t="shared" ca="1" si="9"/>
        <v>35</v>
      </c>
      <c r="D94" s="11">
        <f t="shared" ca="1" si="10"/>
        <v>127102</v>
      </c>
      <c r="E94" s="11">
        <f t="shared" ca="1" si="11"/>
        <v>31204</v>
      </c>
      <c r="F94" s="9">
        <f t="shared" ca="1" si="12"/>
        <v>12</v>
      </c>
      <c r="G94" s="9">
        <f t="shared" ca="1" si="13"/>
        <v>3</v>
      </c>
      <c r="H94" s="9">
        <f t="shared" ca="1" si="14"/>
        <v>785</v>
      </c>
      <c r="I94" s="12">
        <f t="shared" ca="1" si="15"/>
        <v>0.28999999999999998</v>
      </c>
      <c r="J94" s="9" t="str">
        <f t="shared" ca="1" si="16"/>
        <v>Yes</v>
      </c>
      <c r="K94" s="9">
        <f ca="1">_xlfn.XLOOKUP(C94,age[Age_Min], age[Age_Points],,-1)</f>
        <v>5</v>
      </c>
      <c r="L94" s="9">
        <f ca="1">_xlfn.XLOOKUP(D94, income[Income_Min], income[Income_Points],,-1)</f>
        <v>6</v>
      </c>
      <c r="M94" s="9">
        <f ca="1">_xlfn.XLOOKUP(H94,credit[Credit_Min], credit[Credit_Points],,-1)</f>
        <v>6</v>
      </c>
      <c r="N94" s="9">
        <f ca="1">_xlfn.XLOOKUP(I94, dti[DTI_Min],dti[DTI_Points],,-1)</f>
        <v>3</v>
      </c>
      <c r="O94" s="9">
        <f ca="1">_xlfn.XLOOKUP(G94, employment[Emp_Min], employment[Points],,-1)</f>
        <v>3</v>
      </c>
      <c r="P94" s="9">
        <f ca="1">_xlfn.XLOOKUP(J94, default[PrevDefault],default[Default_Points],,-1)</f>
        <v>0</v>
      </c>
      <c r="Q94" s="10">
        <f ca="1">(K94*CONFIG!$K$14)+(L94*CONFIG!$K$15)+(M94*CONFIG!$K$16)+(N94*CONFIG!$K$17)+(O94*CONFIG!$K$18)+(P94*CONFIG!$K$19)</f>
        <v>32</v>
      </c>
      <c r="R94" s="10" t="str">
        <f ca="1">_xlfn.XLOOKUP(Q94,risk[Score_Min],risk[Risk_Level],,-1)</f>
        <v>Low</v>
      </c>
      <c r="S94" s="10" t="str">
        <f t="shared" ca="1" si="17"/>
        <v>Approved</v>
      </c>
      <c r="T94" s="10">
        <f ca="1">IF(applicants[[#This Row],[Decision]]="Approved",1,0)</f>
        <v>1</v>
      </c>
      <c r="U94" s="10" t="str" cm="1">
        <f t="array" aca="1" ref="U94" ca="1">_xlfn.XLOOKUP(H94,{0,600,680,700,740,800},
             {"&lt;600","600–679","680–699","700–739","740–799","800+"},,-1)</f>
        <v>740–799</v>
      </c>
      <c r="V94" s="10" t="str" cm="1">
        <f t="array" aca="1" ref="V94" ca="1">_xlfn.XLOOKUP(I94,{0,0.25,0.4},
             {"&lt;25%","25–40%","40%+"},,-1)</f>
        <v>25–40%</v>
      </c>
      <c r="W94" s="10" t="str" cm="1">
        <f t="array" aca="1" ref="W94" ca="1">_xlfn.XLOOKUP(D94,{0,40000,80000,120000},
             {"&lt;40k","40–79k","80–119k","120k+"},,-1)</f>
        <v>120k+</v>
      </c>
    </row>
    <row r="95" spans="2:23" ht="17" x14ac:dyDescent="0.4">
      <c r="B95" s="9">
        <v>92</v>
      </c>
      <c r="C95" s="9">
        <f t="shared" ca="1" si="9"/>
        <v>34</v>
      </c>
      <c r="D95" s="11">
        <f t="shared" ca="1" si="10"/>
        <v>111419</v>
      </c>
      <c r="E95" s="11">
        <f t="shared" ca="1" si="11"/>
        <v>7211</v>
      </c>
      <c r="F95" s="9">
        <f t="shared" ca="1" si="12"/>
        <v>24</v>
      </c>
      <c r="G95" s="9">
        <f t="shared" ca="1" si="13"/>
        <v>8</v>
      </c>
      <c r="H95" s="9">
        <f t="shared" ca="1" si="14"/>
        <v>697</v>
      </c>
      <c r="I95" s="12">
        <f t="shared" ca="1" si="15"/>
        <v>0.17</v>
      </c>
      <c r="J95" s="9" t="str">
        <f t="shared" ca="1" si="16"/>
        <v>No</v>
      </c>
      <c r="K95" s="9">
        <f ca="1">_xlfn.XLOOKUP(C95,age[Age_Min], age[Age_Points],,-1)</f>
        <v>5</v>
      </c>
      <c r="L95" s="9">
        <f ca="1">_xlfn.XLOOKUP(D95, income[Income_Min], income[Income_Points],,-1)</f>
        <v>6</v>
      </c>
      <c r="M95" s="9">
        <f ca="1">_xlfn.XLOOKUP(H95,credit[Credit_Min], credit[Credit_Points],,-1)</f>
        <v>3</v>
      </c>
      <c r="N95" s="9">
        <f ca="1">_xlfn.XLOOKUP(I95, dti[DTI_Min],dti[DTI_Points],,-1)</f>
        <v>6</v>
      </c>
      <c r="O95" s="9">
        <f ca="1">_xlfn.XLOOKUP(G95, employment[Emp_Min], employment[Points],,-1)</f>
        <v>5</v>
      </c>
      <c r="P95" s="9">
        <f ca="1">_xlfn.XLOOKUP(J95, default[PrevDefault],default[Default_Points],,-1)</f>
        <v>5</v>
      </c>
      <c r="Q95" s="10">
        <f ca="1">(K95*CONFIG!$K$14)+(L95*CONFIG!$K$15)+(M95*CONFIG!$K$16)+(N95*CONFIG!$K$17)+(O95*CONFIG!$K$18)+(P95*CONFIG!$K$19)</f>
        <v>39</v>
      </c>
      <c r="R95" s="10" t="str">
        <f ca="1">_xlfn.XLOOKUP(Q95,risk[Score_Min],risk[Risk_Level],,-1)</f>
        <v>Low</v>
      </c>
      <c r="S95" s="10" t="str">
        <f t="shared" ca="1" si="17"/>
        <v>Approved</v>
      </c>
      <c r="T95" s="10">
        <f ca="1">IF(applicants[[#This Row],[Decision]]="Approved",1,0)</f>
        <v>1</v>
      </c>
      <c r="U95" s="10" t="str" cm="1">
        <f t="array" aca="1" ref="U95" ca="1">_xlfn.XLOOKUP(H95,{0,600,680,700,740,800},
             {"&lt;600","600–679","680–699","700–739","740–799","800+"},,-1)</f>
        <v>680–699</v>
      </c>
      <c r="V95" s="10" t="str" cm="1">
        <f t="array" aca="1" ref="V95" ca="1">_xlfn.XLOOKUP(I95,{0,0.25,0.4},
             {"&lt;25%","25–40%","40%+"},,-1)</f>
        <v>&lt;25%</v>
      </c>
      <c r="W95" s="10" t="str" cm="1">
        <f t="array" aca="1" ref="W95" ca="1">_xlfn.XLOOKUP(D95,{0,40000,80000,120000},
             {"&lt;40k","40–79k","80–119k","120k+"},,-1)</f>
        <v>80–119k</v>
      </c>
    </row>
    <row r="96" spans="2:23" ht="17" x14ac:dyDescent="0.4">
      <c r="B96" s="9">
        <v>93</v>
      </c>
      <c r="C96" s="9">
        <f t="shared" ca="1" si="9"/>
        <v>34</v>
      </c>
      <c r="D96" s="11">
        <f t="shared" ca="1" si="10"/>
        <v>37125</v>
      </c>
      <c r="E96" s="11">
        <f t="shared" ca="1" si="11"/>
        <v>5027</v>
      </c>
      <c r="F96" s="9">
        <f t="shared" ca="1" si="12"/>
        <v>24</v>
      </c>
      <c r="G96" s="9">
        <f t="shared" ca="1" si="13"/>
        <v>3</v>
      </c>
      <c r="H96" s="9">
        <f t="shared" ca="1" si="14"/>
        <v>630</v>
      </c>
      <c r="I96" s="12">
        <f t="shared" ca="1" si="15"/>
        <v>0.36</v>
      </c>
      <c r="J96" s="9" t="str">
        <f t="shared" ca="1" si="16"/>
        <v>No</v>
      </c>
      <c r="K96" s="9">
        <f ca="1">_xlfn.XLOOKUP(C96,age[Age_Min], age[Age_Points],,-1)</f>
        <v>5</v>
      </c>
      <c r="L96" s="9">
        <f ca="1">_xlfn.XLOOKUP(D96, income[Income_Min], income[Income_Points],,-1)</f>
        <v>2</v>
      </c>
      <c r="M96" s="9">
        <f ca="1">_xlfn.XLOOKUP(H96,credit[Credit_Min], credit[Credit_Points],,-1)</f>
        <v>3</v>
      </c>
      <c r="N96" s="9">
        <f ca="1">_xlfn.XLOOKUP(I96, dti[DTI_Min],dti[DTI_Points],,-1)</f>
        <v>3</v>
      </c>
      <c r="O96" s="9">
        <f ca="1">_xlfn.XLOOKUP(G96, employment[Emp_Min], employment[Points],,-1)</f>
        <v>3</v>
      </c>
      <c r="P96" s="9">
        <f ca="1">_xlfn.XLOOKUP(J96, default[PrevDefault],default[Default_Points],,-1)</f>
        <v>5</v>
      </c>
      <c r="Q96" s="10">
        <f ca="1">(K96*CONFIG!$K$14)+(L96*CONFIG!$K$15)+(M96*CONFIG!$K$16)+(N96*CONFIG!$K$17)+(O96*CONFIG!$K$18)+(P96*CONFIG!$K$19)</f>
        <v>27</v>
      </c>
      <c r="R96" s="10" t="str">
        <f ca="1">_xlfn.XLOOKUP(Q96,risk[Score_Min],risk[Risk_Level],,-1)</f>
        <v>Medium</v>
      </c>
      <c r="S96" s="10" t="str">
        <f t="shared" ca="1" si="17"/>
        <v>Rejected</v>
      </c>
      <c r="T96" s="10">
        <f ca="1">IF(applicants[[#This Row],[Decision]]="Approved",1,0)</f>
        <v>0</v>
      </c>
      <c r="U96" s="10" t="str" cm="1">
        <f t="array" aca="1" ref="U96" ca="1">_xlfn.XLOOKUP(H96,{0,600,680,700,740,800},
             {"&lt;600","600–679","680–699","700–739","740–799","800+"},,-1)</f>
        <v>600–679</v>
      </c>
      <c r="V96" s="10" t="str" cm="1">
        <f t="array" aca="1" ref="V96" ca="1">_xlfn.XLOOKUP(I96,{0,0.25,0.4},
             {"&lt;25%","25–40%","40%+"},,-1)</f>
        <v>25–40%</v>
      </c>
      <c r="W96" s="10" t="str" cm="1">
        <f t="array" aca="1" ref="W96" ca="1">_xlfn.XLOOKUP(D96,{0,40000,80000,120000},
             {"&lt;40k","40–79k","80–119k","120k+"},,-1)</f>
        <v>&lt;40k</v>
      </c>
    </row>
    <row r="97" spans="2:23" ht="17" x14ac:dyDescent="0.4">
      <c r="B97" s="9">
        <v>94</v>
      </c>
      <c r="C97" s="9">
        <f t="shared" ca="1" si="9"/>
        <v>22</v>
      </c>
      <c r="D97" s="11">
        <f t="shared" ca="1" si="10"/>
        <v>30342</v>
      </c>
      <c r="E97" s="11">
        <f t="shared" ca="1" si="11"/>
        <v>34496</v>
      </c>
      <c r="F97" s="9">
        <f t="shared" ca="1" si="12"/>
        <v>36</v>
      </c>
      <c r="G97" s="9">
        <f t="shared" ca="1" si="13"/>
        <v>2</v>
      </c>
      <c r="H97" s="9">
        <f t="shared" ca="1" si="14"/>
        <v>613</v>
      </c>
      <c r="I97" s="12">
        <f t="shared" ca="1" si="15"/>
        <v>0.45</v>
      </c>
      <c r="J97" s="9" t="str">
        <f t="shared" ca="1" si="16"/>
        <v>No</v>
      </c>
      <c r="K97" s="9">
        <f ca="1">_xlfn.XLOOKUP(C97,age[Age_Min], age[Age_Points],,-1)</f>
        <v>2</v>
      </c>
      <c r="L97" s="9">
        <f ca="1">_xlfn.XLOOKUP(D97, income[Income_Min], income[Income_Points],,-1)</f>
        <v>2</v>
      </c>
      <c r="M97" s="9">
        <f ca="1">_xlfn.XLOOKUP(H97,credit[Credit_Min], credit[Credit_Points],,-1)</f>
        <v>3</v>
      </c>
      <c r="N97" s="9">
        <f ca="1">_xlfn.XLOOKUP(I97, dti[DTI_Min],dti[DTI_Points],,-1)</f>
        <v>1</v>
      </c>
      <c r="O97" s="9">
        <f ca="1">_xlfn.XLOOKUP(G97, employment[Emp_Min], employment[Points],,-1)</f>
        <v>3</v>
      </c>
      <c r="P97" s="9">
        <f ca="1">_xlfn.XLOOKUP(J97, default[PrevDefault],default[Default_Points],,-1)</f>
        <v>5</v>
      </c>
      <c r="Q97" s="10">
        <f ca="1">(K97*CONFIG!$K$14)+(L97*CONFIG!$K$15)+(M97*CONFIG!$K$16)+(N97*CONFIG!$K$17)+(O97*CONFIG!$K$18)+(P97*CONFIG!$K$19)</f>
        <v>20</v>
      </c>
      <c r="R97" s="10" t="str">
        <f ca="1">_xlfn.XLOOKUP(Q97,risk[Score_Min],risk[Risk_Level],,-1)</f>
        <v>Medium</v>
      </c>
      <c r="S97" s="10" t="str">
        <f t="shared" ca="1" si="17"/>
        <v>Rejected</v>
      </c>
      <c r="T97" s="10">
        <f ca="1">IF(applicants[[#This Row],[Decision]]="Approved",1,0)</f>
        <v>0</v>
      </c>
      <c r="U97" s="10" t="str" cm="1">
        <f t="array" aca="1" ref="U97" ca="1">_xlfn.XLOOKUP(H97,{0,600,680,700,740,800},
             {"&lt;600","600–679","680–699","700–739","740–799","800+"},,-1)</f>
        <v>600–679</v>
      </c>
      <c r="V97" s="10" t="str" cm="1">
        <f t="array" aca="1" ref="V97" ca="1">_xlfn.XLOOKUP(I97,{0,0.25,0.4},
             {"&lt;25%","25–40%","40%+"},,-1)</f>
        <v>40%+</v>
      </c>
      <c r="W97" s="10" t="str" cm="1">
        <f t="array" aca="1" ref="W97" ca="1">_xlfn.XLOOKUP(D97,{0,40000,80000,120000},
             {"&lt;40k","40–79k","80–119k","120k+"},,-1)</f>
        <v>&lt;40k</v>
      </c>
    </row>
    <row r="98" spans="2:23" ht="17" x14ac:dyDescent="0.4">
      <c r="B98" s="9">
        <v>95</v>
      </c>
      <c r="C98" s="9">
        <f t="shared" ca="1" si="9"/>
        <v>53</v>
      </c>
      <c r="D98" s="11">
        <f t="shared" ca="1" si="10"/>
        <v>54932</v>
      </c>
      <c r="E98" s="11">
        <f t="shared" ca="1" si="11"/>
        <v>11105</v>
      </c>
      <c r="F98" s="9">
        <f t="shared" ca="1" si="12"/>
        <v>36</v>
      </c>
      <c r="G98" s="9">
        <f t="shared" ca="1" si="13"/>
        <v>0</v>
      </c>
      <c r="H98" s="9">
        <f t="shared" ca="1" si="14"/>
        <v>671</v>
      </c>
      <c r="I98" s="12">
        <f t="shared" ca="1" si="15"/>
        <v>0.49</v>
      </c>
      <c r="J98" s="9" t="str">
        <f t="shared" ca="1" si="16"/>
        <v>No</v>
      </c>
      <c r="K98" s="9">
        <f ca="1">_xlfn.XLOOKUP(C98,age[Age_Min], age[Age_Points],,-1)</f>
        <v>4</v>
      </c>
      <c r="L98" s="9">
        <f ca="1">_xlfn.XLOOKUP(D98, income[Income_Min], income[Income_Points],,-1)</f>
        <v>5</v>
      </c>
      <c r="M98" s="9">
        <f ca="1">_xlfn.XLOOKUP(H98,credit[Credit_Min], credit[Credit_Points],,-1)</f>
        <v>3</v>
      </c>
      <c r="N98" s="9">
        <f ca="1">_xlfn.XLOOKUP(I98, dti[DTI_Min],dti[DTI_Points],,-1)</f>
        <v>1</v>
      </c>
      <c r="O98" s="9">
        <f ca="1">_xlfn.XLOOKUP(G98, employment[Emp_Min], employment[Points],,-1)</f>
        <v>1</v>
      </c>
      <c r="P98" s="9">
        <f ca="1">_xlfn.XLOOKUP(J98, default[PrevDefault],default[Default_Points],,-1)</f>
        <v>5</v>
      </c>
      <c r="Q98" s="10">
        <f ca="1">(K98*CONFIG!$K$14)+(L98*CONFIG!$K$15)+(M98*CONFIG!$K$16)+(N98*CONFIG!$K$17)+(O98*CONFIG!$K$18)+(P98*CONFIG!$K$19)</f>
        <v>23</v>
      </c>
      <c r="R98" s="10" t="str">
        <f ca="1">_xlfn.XLOOKUP(Q98,risk[Score_Min],risk[Risk_Level],,-1)</f>
        <v>Medium</v>
      </c>
      <c r="S98" s="10" t="str">
        <f t="shared" ca="1" si="17"/>
        <v>Rejected</v>
      </c>
      <c r="T98" s="10">
        <f ca="1">IF(applicants[[#This Row],[Decision]]="Approved",1,0)</f>
        <v>0</v>
      </c>
      <c r="U98" s="10" t="str" cm="1">
        <f t="array" aca="1" ref="U98" ca="1">_xlfn.XLOOKUP(H98,{0,600,680,700,740,800},
             {"&lt;600","600–679","680–699","700–739","740–799","800+"},,-1)</f>
        <v>600–679</v>
      </c>
      <c r="V98" s="10" t="str" cm="1">
        <f t="array" aca="1" ref="V98" ca="1">_xlfn.XLOOKUP(I98,{0,0.25,0.4},
             {"&lt;25%","25–40%","40%+"},,-1)</f>
        <v>40%+</v>
      </c>
      <c r="W98" s="10" t="str" cm="1">
        <f t="array" aca="1" ref="W98" ca="1">_xlfn.XLOOKUP(D98,{0,40000,80000,120000},
             {"&lt;40k","40–79k","80–119k","120k+"},,-1)</f>
        <v>40–79k</v>
      </c>
    </row>
    <row r="99" spans="2:23" ht="17" x14ac:dyDescent="0.4">
      <c r="B99" s="9">
        <v>96</v>
      </c>
      <c r="C99" s="9">
        <f t="shared" ca="1" si="9"/>
        <v>28</v>
      </c>
      <c r="D99" s="11">
        <f t="shared" ca="1" si="10"/>
        <v>106121</v>
      </c>
      <c r="E99" s="11">
        <f t="shared" ca="1" si="11"/>
        <v>37676</v>
      </c>
      <c r="F99" s="9">
        <f t="shared" ca="1" si="12"/>
        <v>12</v>
      </c>
      <c r="G99" s="9">
        <f t="shared" ca="1" si="13"/>
        <v>9</v>
      </c>
      <c r="H99" s="9">
        <f t="shared" ca="1" si="14"/>
        <v>655</v>
      </c>
      <c r="I99" s="12">
        <f t="shared" ca="1" si="15"/>
        <v>0.15</v>
      </c>
      <c r="J99" s="9" t="str">
        <f t="shared" ca="1" si="16"/>
        <v>No</v>
      </c>
      <c r="K99" s="9">
        <f ca="1">_xlfn.XLOOKUP(C99,age[Age_Min], age[Age_Points],,-1)</f>
        <v>5</v>
      </c>
      <c r="L99" s="9">
        <f ca="1">_xlfn.XLOOKUP(D99, income[Income_Min], income[Income_Points],,-1)</f>
        <v>6</v>
      </c>
      <c r="M99" s="9">
        <f ca="1">_xlfn.XLOOKUP(H99,credit[Credit_Min], credit[Credit_Points],,-1)</f>
        <v>3</v>
      </c>
      <c r="N99" s="9">
        <f ca="1">_xlfn.XLOOKUP(I99, dti[DTI_Min],dti[DTI_Points],,-1)</f>
        <v>6</v>
      </c>
      <c r="O99" s="9">
        <f ca="1">_xlfn.XLOOKUP(G99, employment[Emp_Min], employment[Points],,-1)</f>
        <v>5</v>
      </c>
      <c r="P99" s="9">
        <f ca="1">_xlfn.XLOOKUP(J99, default[PrevDefault],default[Default_Points],,-1)</f>
        <v>5</v>
      </c>
      <c r="Q99" s="10">
        <f ca="1">(K99*CONFIG!$K$14)+(L99*CONFIG!$K$15)+(M99*CONFIG!$K$16)+(N99*CONFIG!$K$17)+(O99*CONFIG!$K$18)+(P99*CONFIG!$K$19)</f>
        <v>39</v>
      </c>
      <c r="R99" s="10" t="str">
        <f ca="1">_xlfn.XLOOKUP(Q99,risk[Score_Min],risk[Risk_Level],,-1)</f>
        <v>Low</v>
      </c>
      <c r="S99" s="10" t="str">
        <f t="shared" ca="1" si="17"/>
        <v>Approved</v>
      </c>
      <c r="T99" s="10">
        <f ca="1">IF(applicants[[#This Row],[Decision]]="Approved",1,0)</f>
        <v>1</v>
      </c>
      <c r="U99" s="10" t="str" cm="1">
        <f t="array" aca="1" ref="U99" ca="1">_xlfn.XLOOKUP(H99,{0,600,680,700,740,800},
             {"&lt;600","600–679","680–699","700–739","740–799","800+"},,-1)</f>
        <v>600–679</v>
      </c>
      <c r="V99" s="10" t="str" cm="1">
        <f t="array" aca="1" ref="V99" ca="1">_xlfn.XLOOKUP(I99,{0,0.25,0.4},
             {"&lt;25%","25–40%","40%+"},,-1)</f>
        <v>&lt;25%</v>
      </c>
      <c r="W99" s="10" t="str" cm="1">
        <f t="array" aca="1" ref="W99" ca="1">_xlfn.XLOOKUP(D99,{0,40000,80000,120000},
             {"&lt;40k","40–79k","80–119k","120k+"},,-1)</f>
        <v>80–119k</v>
      </c>
    </row>
    <row r="100" spans="2:23" ht="17" x14ac:dyDescent="0.4">
      <c r="B100" s="9">
        <v>97</v>
      </c>
      <c r="C100" s="9">
        <f t="shared" ca="1" si="9"/>
        <v>35</v>
      </c>
      <c r="D100" s="11">
        <f t="shared" ca="1" si="10"/>
        <v>111281</v>
      </c>
      <c r="E100" s="11">
        <f t="shared" ca="1" si="11"/>
        <v>16892</v>
      </c>
      <c r="F100" s="9">
        <f t="shared" ca="1" si="12"/>
        <v>48</v>
      </c>
      <c r="G100" s="9">
        <f t="shared" ca="1" si="13"/>
        <v>1</v>
      </c>
      <c r="H100" s="9">
        <f t="shared" ca="1" si="14"/>
        <v>798</v>
      </c>
      <c r="I100" s="12">
        <f t="shared" ca="1" si="15"/>
        <v>0.12</v>
      </c>
      <c r="J100" s="9" t="str">
        <f t="shared" ca="1" si="16"/>
        <v>No</v>
      </c>
      <c r="K100" s="9">
        <f ca="1">_xlfn.XLOOKUP(C100,age[Age_Min], age[Age_Points],,-1)</f>
        <v>5</v>
      </c>
      <c r="L100" s="9">
        <f ca="1">_xlfn.XLOOKUP(D100, income[Income_Min], income[Income_Points],,-1)</f>
        <v>6</v>
      </c>
      <c r="M100" s="9">
        <f ca="1">_xlfn.XLOOKUP(H100,credit[Credit_Min], credit[Credit_Points],,-1)</f>
        <v>6</v>
      </c>
      <c r="N100" s="9">
        <f ca="1">_xlfn.XLOOKUP(I100, dti[DTI_Min],dti[DTI_Points],,-1)</f>
        <v>6</v>
      </c>
      <c r="O100" s="9">
        <f ca="1">_xlfn.XLOOKUP(G100, employment[Emp_Min], employment[Points],,-1)</f>
        <v>1</v>
      </c>
      <c r="P100" s="9">
        <f ca="1">_xlfn.XLOOKUP(J100, default[PrevDefault],default[Default_Points],,-1)</f>
        <v>5</v>
      </c>
      <c r="Q100" s="10">
        <f ca="1">(K100*CONFIG!$K$14)+(L100*CONFIG!$K$15)+(M100*CONFIG!$K$16)+(N100*CONFIG!$K$17)+(O100*CONFIG!$K$18)+(P100*CONFIG!$K$19)</f>
        <v>41</v>
      </c>
      <c r="R100" s="10" t="str">
        <f ca="1">_xlfn.XLOOKUP(Q100,risk[Score_Min],risk[Risk_Level],,-1)</f>
        <v>Low</v>
      </c>
      <c r="S100" s="10" t="str">
        <f t="shared" ca="1" si="17"/>
        <v>Approved</v>
      </c>
      <c r="T100" s="10">
        <f ca="1">IF(applicants[[#This Row],[Decision]]="Approved",1,0)</f>
        <v>1</v>
      </c>
      <c r="U100" s="10" t="str" cm="1">
        <f t="array" aca="1" ref="U100" ca="1">_xlfn.XLOOKUP(H100,{0,600,680,700,740,800},
             {"&lt;600","600–679","680–699","700–739","740–799","800+"},,-1)</f>
        <v>740–799</v>
      </c>
      <c r="V100" s="10" t="str" cm="1">
        <f t="array" aca="1" ref="V100" ca="1">_xlfn.XLOOKUP(I100,{0,0.25,0.4},
             {"&lt;25%","25–40%","40%+"},,-1)</f>
        <v>&lt;25%</v>
      </c>
      <c r="W100" s="10" t="str" cm="1">
        <f t="array" aca="1" ref="W100" ca="1">_xlfn.XLOOKUP(D100,{0,40000,80000,120000},
             {"&lt;40k","40–79k","80–119k","120k+"},,-1)</f>
        <v>80–119k</v>
      </c>
    </row>
    <row r="101" spans="2:23" ht="17" x14ac:dyDescent="0.4">
      <c r="B101" s="9">
        <v>98</v>
      </c>
      <c r="C101" s="9">
        <f t="shared" ca="1" si="9"/>
        <v>23</v>
      </c>
      <c r="D101" s="11">
        <f t="shared" ca="1" si="10"/>
        <v>112974</v>
      </c>
      <c r="E101" s="11">
        <f t="shared" ca="1" si="11"/>
        <v>38340</v>
      </c>
      <c r="F101" s="9">
        <f t="shared" ca="1" si="12"/>
        <v>24</v>
      </c>
      <c r="G101" s="9">
        <f t="shared" ca="1" si="13"/>
        <v>1</v>
      </c>
      <c r="H101" s="9">
        <f t="shared" ca="1" si="14"/>
        <v>595</v>
      </c>
      <c r="I101" s="12">
        <f t="shared" ca="1" si="15"/>
        <v>0.39</v>
      </c>
      <c r="J101" s="9" t="str">
        <f t="shared" ca="1" si="16"/>
        <v>Yes</v>
      </c>
      <c r="K101" s="9">
        <f ca="1">_xlfn.XLOOKUP(C101,age[Age_Min], age[Age_Points],,-1)</f>
        <v>2</v>
      </c>
      <c r="L101" s="9">
        <f ca="1">_xlfn.XLOOKUP(D101, income[Income_Min], income[Income_Points],,-1)</f>
        <v>6</v>
      </c>
      <c r="M101" s="9">
        <f ca="1">_xlfn.XLOOKUP(H101,credit[Credit_Min], credit[Credit_Points],,-1)</f>
        <v>1</v>
      </c>
      <c r="N101" s="9">
        <f ca="1">_xlfn.XLOOKUP(I101, dti[DTI_Min],dti[DTI_Points],,-1)</f>
        <v>3</v>
      </c>
      <c r="O101" s="9">
        <f ca="1">_xlfn.XLOOKUP(G101, employment[Emp_Min], employment[Points],,-1)</f>
        <v>1</v>
      </c>
      <c r="P101" s="9">
        <f ca="1">_xlfn.XLOOKUP(J101, default[PrevDefault],default[Default_Points],,-1)</f>
        <v>0</v>
      </c>
      <c r="Q101" s="10">
        <f ca="1">(K101*CONFIG!$K$14)+(L101*CONFIG!$K$15)+(M101*CONFIG!$K$16)+(N101*CONFIG!$K$17)+(O101*CONFIG!$K$18)+(P101*CONFIG!$K$19)</f>
        <v>17</v>
      </c>
      <c r="R101" s="10" t="str">
        <f ca="1">_xlfn.XLOOKUP(Q101,risk[Score_Min],risk[Risk_Level],,-1)</f>
        <v>High</v>
      </c>
      <c r="S101" s="10" t="str">
        <f t="shared" ca="1" si="17"/>
        <v>Rejected</v>
      </c>
      <c r="T101" s="10">
        <f ca="1">IF(applicants[[#This Row],[Decision]]="Approved",1,0)</f>
        <v>0</v>
      </c>
      <c r="U101" s="10" t="str" cm="1">
        <f t="array" aca="1" ref="U101" ca="1">_xlfn.XLOOKUP(H101,{0,600,680,700,740,800},
             {"&lt;600","600–679","680–699","700–739","740–799","800+"},,-1)</f>
        <v>&lt;600</v>
      </c>
      <c r="V101" s="10" t="str" cm="1">
        <f t="array" aca="1" ref="V101" ca="1">_xlfn.XLOOKUP(I101,{0,0.25,0.4},
             {"&lt;25%","25–40%","40%+"},,-1)</f>
        <v>25–40%</v>
      </c>
      <c r="W101" s="10" t="str" cm="1">
        <f t="array" aca="1" ref="W101" ca="1">_xlfn.XLOOKUP(D101,{0,40000,80000,120000},
             {"&lt;40k","40–79k","80–119k","120k+"},,-1)</f>
        <v>80–119k</v>
      </c>
    </row>
    <row r="102" spans="2:23" ht="17" x14ac:dyDescent="0.4">
      <c r="B102" s="9">
        <v>99</v>
      </c>
      <c r="C102" s="9">
        <f t="shared" ca="1" si="9"/>
        <v>58</v>
      </c>
      <c r="D102" s="11">
        <f t="shared" ca="1" si="10"/>
        <v>55163</v>
      </c>
      <c r="E102" s="11">
        <f t="shared" ca="1" si="11"/>
        <v>22619</v>
      </c>
      <c r="F102" s="9">
        <f t="shared" ca="1" si="12"/>
        <v>24</v>
      </c>
      <c r="G102" s="9">
        <f t="shared" ca="1" si="13"/>
        <v>5</v>
      </c>
      <c r="H102" s="9">
        <f t="shared" ca="1" si="14"/>
        <v>763</v>
      </c>
      <c r="I102" s="12">
        <f t="shared" ca="1" si="15"/>
        <v>0.28000000000000003</v>
      </c>
      <c r="J102" s="9" t="str">
        <f t="shared" ca="1" si="16"/>
        <v>No</v>
      </c>
      <c r="K102" s="9">
        <f ca="1">_xlfn.XLOOKUP(C102,age[Age_Min], age[Age_Points],,-1)</f>
        <v>4</v>
      </c>
      <c r="L102" s="9">
        <f ca="1">_xlfn.XLOOKUP(D102, income[Income_Min], income[Income_Points],,-1)</f>
        <v>5</v>
      </c>
      <c r="M102" s="9">
        <f ca="1">_xlfn.XLOOKUP(H102,credit[Credit_Min], credit[Credit_Points],,-1)</f>
        <v>6</v>
      </c>
      <c r="N102" s="9">
        <f ca="1">_xlfn.XLOOKUP(I102, dti[DTI_Min],dti[DTI_Points],,-1)</f>
        <v>3</v>
      </c>
      <c r="O102" s="9">
        <f ca="1">_xlfn.XLOOKUP(G102, employment[Emp_Min], employment[Points],,-1)</f>
        <v>3</v>
      </c>
      <c r="P102" s="9">
        <f ca="1">_xlfn.XLOOKUP(J102, default[PrevDefault],default[Default_Points],,-1)</f>
        <v>5</v>
      </c>
      <c r="Q102" s="10">
        <f ca="1">(K102*CONFIG!$K$14)+(L102*CONFIG!$K$15)+(M102*CONFIG!$K$16)+(N102*CONFIG!$K$17)+(O102*CONFIG!$K$18)+(P102*CONFIG!$K$19)</f>
        <v>35</v>
      </c>
      <c r="R102" s="10" t="str">
        <f ca="1">_xlfn.XLOOKUP(Q102,risk[Score_Min],risk[Risk_Level],,-1)</f>
        <v>Low</v>
      </c>
      <c r="S102" s="10" t="str">
        <f t="shared" ca="1" si="17"/>
        <v>Approved</v>
      </c>
      <c r="T102" s="10">
        <f ca="1">IF(applicants[[#This Row],[Decision]]="Approved",1,0)</f>
        <v>1</v>
      </c>
      <c r="U102" s="10" t="str" cm="1">
        <f t="array" aca="1" ref="U102" ca="1">_xlfn.XLOOKUP(H102,{0,600,680,700,740,800},
             {"&lt;600","600–679","680–699","700–739","740–799","800+"},,-1)</f>
        <v>740–799</v>
      </c>
      <c r="V102" s="10" t="str" cm="1">
        <f t="array" aca="1" ref="V102" ca="1">_xlfn.XLOOKUP(I102,{0,0.25,0.4},
             {"&lt;25%","25–40%","40%+"},,-1)</f>
        <v>25–40%</v>
      </c>
      <c r="W102" s="10" t="str" cm="1">
        <f t="array" aca="1" ref="W102" ca="1">_xlfn.XLOOKUP(D102,{0,40000,80000,120000},
             {"&lt;40k","40–79k","80–119k","120k+"},,-1)</f>
        <v>40–79k</v>
      </c>
    </row>
    <row r="103" spans="2:23" ht="17" x14ac:dyDescent="0.4">
      <c r="B103" s="9">
        <v>100</v>
      </c>
      <c r="C103" s="9">
        <f t="shared" ca="1" si="9"/>
        <v>23</v>
      </c>
      <c r="D103" s="11">
        <f t="shared" ca="1" si="10"/>
        <v>81348</v>
      </c>
      <c r="E103" s="11">
        <f t="shared" ca="1" si="11"/>
        <v>20274</v>
      </c>
      <c r="F103" s="9">
        <f t="shared" ca="1" si="12"/>
        <v>24</v>
      </c>
      <c r="G103" s="9">
        <f t="shared" ca="1" si="13"/>
        <v>0</v>
      </c>
      <c r="H103" s="9">
        <f t="shared" ca="1" si="14"/>
        <v>719</v>
      </c>
      <c r="I103" s="12">
        <f t="shared" ca="1" si="15"/>
        <v>0.37</v>
      </c>
      <c r="J103" s="9" t="str">
        <f t="shared" ca="1" si="16"/>
        <v>No</v>
      </c>
      <c r="K103" s="9">
        <f ca="1">_xlfn.XLOOKUP(C103,age[Age_Min], age[Age_Points],,-1)</f>
        <v>2</v>
      </c>
      <c r="L103" s="9">
        <f ca="1">_xlfn.XLOOKUP(D103, income[Income_Min], income[Income_Points],,-1)</f>
        <v>6</v>
      </c>
      <c r="M103" s="9">
        <f ca="1">_xlfn.XLOOKUP(H103,credit[Credit_Min], credit[Credit_Points],,-1)</f>
        <v>5</v>
      </c>
      <c r="N103" s="9">
        <f ca="1">_xlfn.XLOOKUP(I103, dti[DTI_Min],dti[DTI_Points],,-1)</f>
        <v>3</v>
      </c>
      <c r="O103" s="9">
        <f ca="1">_xlfn.XLOOKUP(G103, employment[Emp_Min], employment[Points],,-1)</f>
        <v>1</v>
      </c>
      <c r="P103" s="9">
        <f ca="1">_xlfn.XLOOKUP(J103, default[PrevDefault],default[Default_Points],,-1)</f>
        <v>5</v>
      </c>
      <c r="Q103" s="10">
        <f ca="1">(K103*CONFIG!$K$14)+(L103*CONFIG!$K$15)+(M103*CONFIG!$K$16)+(N103*CONFIG!$K$17)+(O103*CONFIG!$K$18)+(P103*CONFIG!$K$19)</f>
        <v>30</v>
      </c>
      <c r="R103" s="10" t="str">
        <f ca="1">_xlfn.XLOOKUP(Q103,risk[Score_Min],risk[Risk_Level],,-1)</f>
        <v>Low</v>
      </c>
      <c r="S103" s="10" t="str">
        <f t="shared" ca="1" si="17"/>
        <v>Approved</v>
      </c>
      <c r="T103" s="10">
        <f ca="1">IF(applicants[[#This Row],[Decision]]="Approved",1,0)</f>
        <v>1</v>
      </c>
      <c r="U103" s="10" t="str" cm="1">
        <f t="array" aca="1" ref="U103" ca="1">_xlfn.XLOOKUP(H103,{0,600,680,700,740,800},
             {"&lt;600","600–679","680–699","700–739","740–799","800+"},,-1)</f>
        <v>700–739</v>
      </c>
      <c r="V103" s="10" t="str" cm="1">
        <f t="array" aca="1" ref="V103" ca="1">_xlfn.XLOOKUP(I103,{0,0.25,0.4},
             {"&lt;25%","25–40%","40%+"},,-1)</f>
        <v>25–40%</v>
      </c>
      <c r="W103" s="10" t="str" cm="1">
        <f t="array" aca="1" ref="W103" ca="1">_xlfn.XLOOKUP(D103,{0,40000,80000,120000},
             {"&lt;40k","40–79k","80–119k","120k+"},,-1)</f>
        <v>80–119k</v>
      </c>
    </row>
    <row r="104" spans="2:23" ht="17" x14ac:dyDescent="0.4">
      <c r="B104" s="9">
        <v>101</v>
      </c>
      <c r="C104" s="9">
        <f t="shared" ca="1" si="9"/>
        <v>55</v>
      </c>
      <c r="D104" s="11">
        <f t="shared" ca="1" si="10"/>
        <v>119294</v>
      </c>
      <c r="E104" s="11">
        <f t="shared" ca="1" si="11"/>
        <v>16833</v>
      </c>
      <c r="F104" s="9">
        <f t="shared" ca="1" si="12"/>
        <v>48</v>
      </c>
      <c r="G104" s="9">
        <f t="shared" ca="1" si="13"/>
        <v>4</v>
      </c>
      <c r="H104" s="9">
        <f t="shared" ca="1" si="14"/>
        <v>748</v>
      </c>
      <c r="I104" s="12">
        <f t="shared" ca="1" si="15"/>
        <v>0.23</v>
      </c>
      <c r="J104" s="9" t="str">
        <f t="shared" ca="1" si="16"/>
        <v>No</v>
      </c>
      <c r="K104" s="9">
        <f ca="1">_xlfn.XLOOKUP(C104,age[Age_Min], age[Age_Points],,-1)</f>
        <v>4</v>
      </c>
      <c r="L104" s="9">
        <f ca="1">_xlfn.XLOOKUP(D104, income[Income_Min], income[Income_Points],,-1)</f>
        <v>6</v>
      </c>
      <c r="M104" s="9">
        <f ca="1">_xlfn.XLOOKUP(H104,credit[Credit_Min], credit[Credit_Points],,-1)</f>
        <v>5</v>
      </c>
      <c r="N104" s="9">
        <f ca="1">_xlfn.XLOOKUP(I104, dti[DTI_Min],dti[DTI_Points],,-1)</f>
        <v>6</v>
      </c>
      <c r="O104" s="9">
        <f ca="1">_xlfn.XLOOKUP(G104, employment[Emp_Min], employment[Points],,-1)</f>
        <v>3</v>
      </c>
      <c r="P104" s="9">
        <f ca="1">_xlfn.XLOOKUP(J104, default[PrevDefault],default[Default_Points],,-1)</f>
        <v>5</v>
      </c>
      <c r="Q104" s="10">
        <f ca="1">(K104*CONFIG!$K$14)+(L104*CONFIG!$K$15)+(M104*CONFIG!$K$16)+(N104*CONFIG!$K$17)+(O104*CONFIG!$K$18)+(P104*CONFIG!$K$19)</f>
        <v>40</v>
      </c>
      <c r="R104" s="10" t="str">
        <f ca="1">_xlfn.XLOOKUP(Q104,risk[Score_Min],risk[Risk_Level],,-1)</f>
        <v>Low</v>
      </c>
      <c r="S104" s="10" t="str">
        <f t="shared" ca="1" si="17"/>
        <v>Approved</v>
      </c>
      <c r="T104" s="10">
        <f ca="1">IF(applicants[[#This Row],[Decision]]="Approved",1,0)</f>
        <v>1</v>
      </c>
      <c r="U104" s="10" t="str" cm="1">
        <f t="array" aca="1" ref="U104" ca="1">_xlfn.XLOOKUP(H104,{0,600,680,700,740,800},
             {"&lt;600","600–679","680–699","700–739","740–799","800+"},,-1)</f>
        <v>740–799</v>
      </c>
      <c r="V104" s="10" t="str" cm="1">
        <f t="array" aca="1" ref="V104" ca="1">_xlfn.XLOOKUP(I104,{0,0.25,0.4},
             {"&lt;25%","25–40%","40%+"},,-1)</f>
        <v>&lt;25%</v>
      </c>
      <c r="W104" s="10" t="str" cm="1">
        <f t="array" aca="1" ref="W104" ca="1">_xlfn.XLOOKUP(D104,{0,40000,80000,120000},
             {"&lt;40k","40–79k","80–119k","120k+"},,-1)</f>
        <v>80–119k</v>
      </c>
    </row>
    <row r="105" spans="2:23" ht="17" x14ac:dyDescent="0.4">
      <c r="B105" s="9">
        <v>102</v>
      </c>
      <c r="C105" s="9">
        <f t="shared" ca="1" si="9"/>
        <v>41</v>
      </c>
      <c r="D105" s="11">
        <f t="shared" ca="1" si="10"/>
        <v>131919</v>
      </c>
      <c r="E105" s="11">
        <f t="shared" ca="1" si="11"/>
        <v>32921</v>
      </c>
      <c r="F105" s="9">
        <f t="shared" ca="1" si="12"/>
        <v>60</v>
      </c>
      <c r="G105" s="9">
        <f t="shared" ca="1" si="13"/>
        <v>10</v>
      </c>
      <c r="H105" s="9">
        <f t="shared" ca="1" si="14"/>
        <v>721</v>
      </c>
      <c r="I105" s="12">
        <f t="shared" ca="1" si="15"/>
        <v>0.34</v>
      </c>
      <c r="J105" s="9" t="str">
        <f t="shared" ca="1" si="16"/>
        <v>No</v>
      </c>
      <c r="K105" s="9">
        <f ca="1">_xlfn.XLOOKUP(C105,age[Age_Min], age[Age_Points],,-1)</f>
        <v>4</v>
      </c>
      <c r="L105" s="9">
        <f ca="1">_xlfn.XLOOKUP(D105, income[Income_Min], income[Income_Points],,-1)</f>
        <v>6</v>
      </c>
      <c r="M105" s="9">
        <f ca="1">_xlfn.XLOOKUP(H105,credit[Credit_Min], credit[Credit_Points],,-1)</f>
        <v>5</v>
      </c>
      <c r="N105" s="9">
        <f ca="1">_xlfn.XLOOKUP(I105, dti[DTI_Min],dti[DTI_Points],,-1)</f>
        <v>3</v>
      </c>
      <c r="O105" s="9">
        <f ca="1">_xlfn.XLOOKUP(G105, employment[Emp_Min], employment[Points],,-1)</f>
        <v>5</v>
      </c>
      <c r="P105" s="9">
        <f ca="1">_xlfn.XLOOKUP(J105, default[PrevDefault],default[Default_Points],,-1)</f>
        <v>5</v>
      </c>
      <c r="Q105" s="10">
        <f ca="1">(K105*CONFIG!$K$14)+(L105*CONFIG!$K$15)+(M105*CONFIG!$K$16)+(N105*CONFIG!$K$17)+(O105*CONFIG!$K$18)+(P105*CONFIG!$K$19)</f>
        <v>36</v>
      </c>
      <c r="R105" s="10" t="str">
        <f ca="1">_xlfn.XLOOKUP(Q105,risk[Score_Min],risk[Risk_Level],,-1)</f>
        <v>Low</v>
      </c>
      <c r="S105" s="10" t="str">
        <f t="shared" ca="1" si="17"/>
        <v>Approved</v>
      </c>
      <c r="T105" s="10">
        <f ca="1">IF(applicants[[#This Row],[Decision]]="Approved",1,0)</f>
        <v>1</v>
      </c>
      <c r="U105" s="10" t="str" cm="1">
        <f t="array" aca="1" ref="U105" ca="1">_xlfn.XLOOKUP(H105,{0,600,680,700,740,800},
             {"&lt;600","600–679","680–699","700–739","740–799","800+"},,-1)</f>
        <v>700–739</v>
      </c>
      <c r="V105" s="10" t="str" cm="1">
        <f t="array" aca="1" ref="V105" ca="1">_xlfn.XLOOKUP(I105,{0,0.25,0.4},
             {"&lt;25%","25–40%","40%+"},,-1)</f>
        <v>25–40%</v>
      </c>
      <c r="W105" s="10" t="str" cm="1">
        <f t="array" aca="1" ref="W105" ca="1">_xlfn.XLOOKUP(D105,{0,40000,80000,120000},
             {"&lt;40k","40–79k","80–119k","120k+"},,-1)</f>
        <v>120k+</v>
      </c>
    </row>
    <row r="106" spans="2:23" ht="17" x14ac:dyDescent="0.4">
      <c r="B106" s="9">
        <v>103</v>
      </c>
      <c r="C106" s="9">
        <f t="shared" ca="1" si="9"/>
        <v>53</v>
      </c>
      <c r="D106" s="11">
        <f t="shared" ca="1" si="10"/>
        <v>76179</v>
      </c>
      <c r="E106" s="11">
        <f t="shared" ca="1" si="11"/>
        <v>15150</v>
      </c>
      <c r="F106" s="9">
        <f t="shared" ca="1" si="12"/>
        <v>36</v>
      </c>
      <c r="G106" s="9">
        <f t="shared" ca="1" si="13"/>
        <v>8</v>
      </c>
      <c r="H106" s="9">
        <f t="shared" ca="1" si="14"/>
        <v>628</v>
      </c>
      <c r="I106" s="12">
        <f t="shared" ca="1" si="15"/>
        <v>0.36</v>
      </c>
      <c r="J106" s="9" t="str">
        <f t="shared" ca="1" si="16"/>
        <v>No</v>
      </c>
      <c r="K106" s="9">
        <f ca="1">_xlfn.XLOOKUP(C106,age[Age_Min], age[Age_Points],,-1)</f>
        <v>4</v>
      </c>
      <c r="L106" s="9">
        <f ca="1">_xlfn.XLOOKUP(D106, income[Income_Min], income[Income_Points],,-1)</f>
        <v>5</v>
      </c>
      <c r="M106" s="9">
        <f ca="1">_xlfn.XLOOKUP(H106,credit[Credit_Min], credit[Credit_Points],,-1)</f>
        <v>3</v>
      </c>
      <c r="N106" s="9">
        <f ca="1">_xlfn.XLOOKUP(I106, dti[DTI_Min],dti[DTI_Points],,-1)</f>
        <v>3</v>
      </c>
      <c r="O106" s="9">
        <f ca="1">_xlfn.XLOOKUP(G106, employment[Emp_Min], employment[Points],,-1)</f>
        <v>5</v>
      </c>
      <c r="P106" s="9">
        <f ca="1">_xlfn.XLOOKUP(J106, default[PrevDefault],default[Default_Points],,-1)</f>
        <v>5</v>
      </c>
      <c r="Q106" s="10">
        <f ca="1">(K106*CONFIG!$K$14)+(L106*CONFIG!$K$15)+(M106*CONFIG!$K$16)+(N106*CONFIG!$K$17)+(O106*CONFIG!$K$18)+(P106*CONFIG!$K$19)</f>
        <v>31</v>
      </c>
      <c r="R106" s="10" t="str">
        <f ca="1">_xlfn.XLOOKUP(Q106,risk[Score_Min],risk[Risk_Level],,-1)</f>
        <v>Low</v>
      </c>
      <c r="S106" s="10" t="str">
        <f t="shared" ca="1" si="17"/>
        <v>Approved</v>
      </c>
      <c r="T106" s="10">
        <f ca="1">IF(applicants[[#This Row],[Decision]]="Approved",1,0)</f>
        <v>1</v>
      </c>
      <c r="U106" s="10" t="str" cm="1">
        <f t="array" aca="1" ref="U106" ca="1">_xlfn.XLOOKUP(H106,{0,600,680,700,740,800},
             {"&lt;600","600–679","680–699","700–739","740–799","800+"},,-1)</f>
        <v>600–679</v>
      </c>
      <c r="V106" s="10" t="str" cm="1">
        <f t="array" aca="1" ref="V106" ca="1">_xlfn.XLOOKUP(I106,{0,0.25,0.4},
             {"&lt;25%","25–40%","40%+"},,-1)</f>
        <v>25–40%</v>
      </c>
      <c r="W106" s="10" t="str" cm="1">
        <f t="array" aca="1" ref="W106" ca="1">_xlfn.XLOOKUP(D106,{0,40000,80000,120000},
             {"&lt;40k","40–79k","80–119k","120k+"},,-1)</f>
        <v>40–79k</v>
      </c>
    </row>
    <row r="107" spans="2:23" ht="17" x14ac:dyDescent="0.4">
      <c r="B107" s="9">
        <v>104</v>
      </c>
      <c r="C107" s="9">
        <f t="shared" ca="1" si="9"/>
        <v>56</v>
      </c>
      <c r="D107" s="11">
        <f t="shared" ca="1" si="10"/>
        <v>90979</v>
      </c>
      <c r="E107" s="11">
        <f t="shared" ca="1" si="11"/>
        <v>28954</v>
      </c>
      <c r="F107" s="9">
        <f t="shared" ca="1" si="12"/>
        <v>24</v>
      </c>
      <c r="G107" s="9">
        <f t="shared" ca="1" si="13"/>
        <v>2</v>
      </c>
      <c r="H107" s="9">
        <f t="shared" ca="1" si="14"/>
        <v>638</v>
      </c>
      <c r="I107" s="12">
        <f t="shared" ca="1" si="15"/>
        <v>0.42</v>
      </c>
      <c r="J107" s="9" t="str">
        <f t="shared" ca="1" si="16"/>
        <v>No</v>
      </c>
      <c r="K107" s="9">
        <f ca="1">_xlfn.XLOOKUP(C107,age[Age_Min], age[Age_Points],,-1)</f>
        <v>4</v>
      </c>
      <c r="L107" s="9">
        <f ca="1">_xlfn.XLOOKUP(D107, income[Income_Min], income[Income_Points],,-1)</f>
        <v>6</v>
      </c>
      <c r="M107" s="9">
        <f ca="1">_xlfn.XLOOKUP(H107,credit[Credit_Min], credit[Credit_Points],,-1)</f>
        <v>3</v>
      </c>
      <c r="N107" s="9">
        <f ca="1">_xlfn.XLOOKUP(I107, dti[DTI_Min],dti[DTI_Points],,-1)</f>
        <v>1</v>
      </c>
      <c r="O107" s="9">
        <f ca="1">_xlfn.XLOOKUP(G107, employment[Emp_Min], employment[Points],,-1)</f>
        <v>3</v>
      </c>
      <c r="P107" s="9">
        <f ca="1">_xlfn.XLOOKUP(J107, default[PrevDefault],default[Default_Points],,-1)</f>
        <v>5</v>
      </c>
      <c r="Q107" s="10">
        <f ca="1">(K107*CONFIG!$K$14)+(L107*CONFIG!$K$15)+(M107*CONFIG!$K$16)+(N107*CONFIG!$K$17)+(O107*CONFIG!$K$18)+(P107*CONFIG!$K$19)</f>
        <v>26</v>
      </c>
      <c r="R107" s="10" t="str">
        <f ca="1">_xlfn.XLOOKUP(Q107,risk[Score_Min],risk[Risk_Level],,-1)</f>
        <v>Medium</v>
      </c>
      <c r="S107" s="10" t="str">
        <f t="shared" ca="1" si="17"/>
        <v>Rejected</v>
      </c>
      <c r="T107" s="10">
        <f ca="1">IF(applicants[[#This Row],[Decision]]="Approved",1,0)</f>
        <v>0</v>
      </c>
      <c r="U107" s="10" t="str" cm="1">
        <f t="array" aca="1" ref="U107" ca="1">_xlfn.XLOOKUP(H107,{0,600,680,700,740,800},
             {"&lt;600","600–679","680–699","700–739","740–799","800+"},,-1)</f>
        <v>600–679</v>
      </c>
      <c r="V107" s="10" t="str" cm="1">
        <f t="array" aca="1" ref="V107" ca="1">_xlfn.XLOOKUP(I107,{0,0.25,0.4},
             {"&lt;25%","25–40%","40%+"},,-1)</f>
        <v>40%+</v>
      </c>
      <c r="W107" s="10" t="str" cm="1">
        <f t="array" aca="1" ref="W107" ca="1">_xlfn.XLOOKUP(D107,{0,40000,80000,120000},
             {"&lt;40k","40–79k","80–119k","120k+"},,-1)</f>
        <v>80–119k</v>
      </c>
    </row>
    <row r="108" spans="2:23" ht="17" x14ac:dyDescent="0.4">
      <c r="B108" s="9">
        <v>105</v>
      </c>
      <c r="C108" s="9">
        <f t="shared" ca="1" si="9"/>
        <v>50</v>
      </c>
      <c r="D108" s="11">
        <f t="shared" ca="1" si="10"/>
        <v>106998</v>
      </c>
      <c r="E108" s="11">
        <f t="shared" ca="1" si="11"/>
        <v>14736</v>
      </c>
      <c r="F108" s="9">
        <f t="shared" ca="1" si="12"/>
        <v>12</v>
      </c>
      <c r="G108" s="9">
        <f t="shared" ca="1" si="13"/>
        <v>9</v>
      </c>
      <c r="H108" s="9">
        <f t="shared" ca="1" si="14"/>
        <v>620</v>
      </c>
      <c r="I108" s="12">
        <f t="shared" ca="1" si="15"/>
        <v>0.47</v>
      </c>
      <c r="J108" s="9" t="str">
        <f t="shared" ca="1" si="16"/>
        <v>No</v>
      </c>
      <c r="K108" s="9">
        <f ca="1">_xlfn.XLOOKUP(C108,age[Age_Min], age[Age_Points],,-1)</f>
        <v>4</v>
      </c>
      <c r="L108" s="9">
        <f ca="1">_xlfn.XLOOKUP(D108, income[Income_Min], income[Income_Points],,-1)</f>
        <v>6</v>
      </c>
      <c r="M108" s="9">
        <f ca="1">_xlfn.XLOOKUP(H108,credit[Credit_Min], credit[Credit_Points],,-1)</f>
        <v>3</v>
      </c>
      <c r="N108" s="9">
        <f ca="1">_xlfn.XLOOKUP(I108, dti[DTI_Min],dti[DTI_Points],,-1)</f>
        <v>1</v>
      </c>
      <c r="O108" s="9">
        <f ca="1">_xlfn.XLOOKUP(G108, employment[Emp_Min], employment[Points],,-1)</f>
        <v>5</v>
      </c>
      <c r="P108" s="9">
        <f ca="1">_xlfn.XLOOKUP(J108, default[PrevDefault],default[Default_Points],,-1)</f>
        <v>5</v>
      </c>
      <c r="Q108" s="10">
        <f ca="1">(K108*CONFIG!$K$14)+(L108*CONFIG!$K$15)+(M108*CONFIG!$K$16)+(N108*CONFIG!$K$17)+(O108*CONFIG!$K$18)+(P108*CONFIG!$K$19)</f>
        <v>28</v>
      </c>
      <c r="R108" s="10" t="str">
        <f ca="1">_xlfn.XLOOKUP(Q108,risk[Score_Min],risk[Risk_Level],,-1)</f>
        <v>Medium</v>
      </c>
      <c r="S108" s="10" t="str">
        <f t="shared" ca="1" si="17"/>
        <v>Rejected</v>
      </c>
      <c r="T108" s="10">
        <f ca="1">IF(applicants[[#This Row],[Decision]]="Approved",1,0)</f>
        <v>0</v>
      </c>
      <c r="U108" s="10" t="str" cm="1">
        <f t="array" aca="1" ref="U108" ca="1">_xlfn.XLOOKUP(H108,{0,600,680,700,740,800},
             {"&lt;600","600–679","680–699","700–739","740–799","800+"},,-1)</f>
        <v>600–679</v>
      </c>
      <c r="V108" s="10" t="str" cm="1">
        <f t="array" aca="1" ref="V108" ca="1">_xlfn.XLOOKUP(I108,{0,0.25,0.4},
             {"&lt;25%","25–40%","40%+"},,-1)</f>
        <v>40%+</v>
      </c>
      <c r="W108" s="10" t="str" cm="1">
        <f t="array" aca="1" ref="W108" ca="1">_xlfn.XLOOKUP(D108,{0,40000,80000,120000},
             {"&lt;40k","40–79k","80–119k","120k+"},,-1)</f>
        <v>80–119k</v>
      </c>
    </row>
    <row r="109" spans="2:23" ht="17" x14ac:dyDescent="0.4">
      <c r="B109" s="9">
        <v>106</v>
      </c>
      <c r="C109" s="9">
        <f t="shared" ca="1" si="9"/>
        <v>23</v>
      </c>
      <c r="D109" s="11">
        <f t="shared" ca="1" si="10"/>
        <v>47002</v>
      </c>
      <c r="E109" s="11">
        <f t="shared" ca="1" si="11"/>
        <v>13473</v>
      </c>
      <c r="F109" s="9">
        <f t="shared" ca="1" si="12"/>
        <v>60</v>
      </c>
      <c r="G109" s="9">
        <f t="shared" ca="1" si="13"/>
        <v>5</v>
      </c>
      <c r="H109" s="9">
        <f t="shared" ca="1" si="14"/>
        <v>597</v>
      </c>
      <c r="I109" s="12">
        <f t="shared" ca="1" si="15"/>
        <v>0.48</v>
      </c>
      <c r="J109" s="9" t="str">
        <f t="shared" ca="1" si="16"/>
        <v>No</v>
      </c>
      <c r="K109" s="9">
        <f ca="1">_xlfn.XLOOKUP(C109,age[Age_Min], age[Age_Points],,-1)</f>
        <v>2</v>
      </c>
      <c r="L109" s="9">
        <f ca="1">_xlfn.XLOOKUP(D109, income[Income_Min], income[Income_Points],,-1)</f>
        <v>5</v>
      </c>
      <c r="M109" s="9">
        <f ca="1">_xlfn.XLOOKUP(H109,credit[Credit_Min], credit[Credit_Points],,-1)</f>
        <v>1</v>
      </c>
      <c r="N109" s="9">
        <f ca="1">_xlfn.XLOOKUP(I109, dti[DTI_Min],dti[DTI_Points],,-1)</f>
        <v>1</v>
      </c>
      <c r="O109" s="9">
        <f ca="1">_xlfn.XLOOKUP(G109, employment[Emp_Min], employment[Points],,-1)</f>
        <v>3</v>
      </c>
      <c r="P109" s="9">
        <f ca="1">_xlfn.XLOOKUP(J109, default[PrevDefault],default[Default_Points],,-1)</f>
        <v>5</v>
      </c>
      <c r="Q109" s="10">
        <f ca="1">(K109*CONFIG!$K$14)+(L109*CONFIG!$K$15)+(M109*CONFIG!$K$16)+(N109*CONFIG!$K$17)+(O109*CONFIG!$K$18)+(P109*CONFIG!$K$19)</f>
        <v>19</v>
      </c>
      <c r="R109" s="10" t="str">
        <f ca="1">_xlfn.XLOOKUP(Q109,risk[Score_Min],risk[Risk_Level],,-1)</f>
        <v>High</v>
      </c>
      <c r="S109" s="10" t="str">
        <f t="shared" ca="1" si="17"/>
        <v>Rejected</v>
      </c>
      <c r="T109" s="10">
        <f ca="1">IF(applicants[[#This Row],[Decision]]="Approved",1,0)</f>
        <v>0</v>
      </c>
      <c r="U109" s="10" t="str" cm="1">
        <f t="array" aca="1" ref="U109" ca="1">_xlfn.XLOOKUP(H109,{0,600,680,700,740,800},
             {"&lt;600","600–679","680–699","700–739","740–799","800+"},,-1)</f>
        <v>&lt;600</v>
      </c>
      <c r="V109" s="10" t="str" cm="1">
        <f t="array" aca="1" ref="V109" ca="1">_xlfn.XLOOKUP(I109,{0,0.25,0.4},
             {"&lt;25%","25–40%","40%+"},,-1)</f>
        <v>40%+</v>
      </c>
      <c r="W109" s="10" t="str" cm="1">
        <f t="array" aca="1" ref="W109" ca="1">_xlfn.XLOOKUP(D109,{0,40000,80000,120000},
             {"&lt;40k","40–79k","80–119k","120k+"},,-1)</f>
        <v>40–79k</v>
      </c>
    </row>
    <row r="110" spans="2:23" ht="17" x14ac:dyDescent="0.4">
      <c r="B110" s="9">
        <v>107</v>
      </c>
      <c r="C110" s="9">
        <f t="shared" ca="1" si="9"/>
        <v>51</v>
      </c>
      <c r="D110" s="11">
        <f t="shared" ca="1" si="10"/>
        <v>109470</v>
      </c>
      <c r="E110" s="11">
        <f t="shared" ca="1" si="11"/>
        <v>11872</v>
      </c>
      <c r="F110" s="9">
        <f t="shared" ca="1" si="12"/>
        <v>48</v>
      </c>
      <c r="G110" s="9">
        <f t="shared" ca="1" si="13"/>
        <v>9</v>
      </c>
      <c r="H110" s="9">
        <f t="shared" ca="1" si="14"/>
        <v>654</v>
      </c>
      <c r="I110" s="12">
        <f t="shared" ca="1" si="15"/>
        <v>0.41</v>
      </c>
      <c r="J110" s="9" t="str">
        <f t="shared" ca="1" si="16"/>
        <v>No</v>
      </c>
      <c r="K110" s="9">
        <f ca="1">_xlfn.XLOOKUP(C110,age[Age_Min], age[Age_Points],,-1)</f>
        <v>4</v>
      </c>
      <c r="L110" s="9">
        <f ca="1">_xlfn.XLOOKUP(D110, income[Income_Min], income[Income_Points],,-1)</f>
        <v>6</v>
      </c>
      <c r="M110" s="9">
        <f ca="1">_xlfn.XLOOKUP(H110,credit[Credit_Min], credit[Credit_Points],,-1)</f>
        <v>3</v>
      </c>
      <c r="N110" s="9">
        <f ca="1">_xlfn.XLOOKUP(I110, dti[DTI_Min],dti[DTI_Points],,-1)</f>
        <v>1</v>
      </c>
      <c r="O110" s="9">
        <f ca="1">_xlfn.XLOOKUP(G110, employment[Emp_Min], employment[Points],,-1)</f>
        <v>5</v>
      </c>
      <c r="P110" s="9">
        <f ca="1">_xlfn.XLOOKUP(J110, default[PrevDefault],default[Default_Points],,-1)</f>
        <v>5</v>
      </c>
      <c r="Q110" s="10">
        <f ca="1">(K110*CONFIG!$K$14)+(L110*CONFIG!$K$15)+(M110*CONFIG!$K$16)+(N110*CONFIG!$K$17)+(O110*CONFIG!$K$18)+(P110*CONFIG!$K$19)</f>
        <v>28</v>
      </c>
      <c r="R110" s="10" t="str">
        <f ca="1">_xlfn.XLOOKUP(Q110,risk[Score_Min],risk[Risk_Level],,-1)</f>
        <v>Medium</v>
      </c>
      <c r="S110" s="10" t="str">
        <f t="shared" ca="1" si="17"/>
        <v>Rejected</v>
      </c>
      <c r="T110" s="10">
        <f ca="1">IF(applicants[[#This Row],[Decision]]="Approved",1,0)</f>
        <v>0</v>
      </c>
      <c r="U110" s="10" t="str" cm="1">
        <f t="array" aca="1" ref="U110" ca="1">_xlfn.XLOOKUP(H110,{0,600,680,700,740,800},
             {"&lt;600","600–679","680–699","700–739","740–799","800+"},,-1)</f>
        <v>600–679</v>
      </c>
      <c r="V110" s="10" t="str" cm="1">
        <f t="array" aca="1" ref="V110" ca="1">_xlfn.XLOOKUP(I110,{0,0.25,0.4},
             {"&lt;25%","25–40%","40%+"},,-1)</f>
        <v>40%+</v>
      </c>
      <c r="W110" s="10" t="str" cm="1">
        <f t="array" aca="1" ref="W110" ca="1">_xlfn.XLOOKUP(D110,{0,40000,80000,120000},
             {"&lt;40k","40–79k","80–119k","120k+"},,-1)</f>
        <v>80–119k</v>
      </c>
    </row>
    <row r="111" spans="2:23" ht="17" x14ac:dyDescent="0.4">
      <c r="B111" s="9">
        <v>108</v>
      </c>
      <c r="C111" s="9">
        <f t="shared" ca="1" si="9"/>
        <v>55</v>
      </c>
      <c r="D111" s="11">
        <f t="shared" ca="1" si="10"/>
        <v>67060</v>
      </c>
      <c r="E111" s="11">
        <f t="shared" ca="1" si="11"/>
        <v>6195</v>
      </c>
      <c r="F111" s="9">
        <f t="shared" ca="1" si="12"/>
        <v>60</v>
      </c>
      <c r="G111" s="9">
        <f t="shared" ca="1" si="13"/>
        <v>8</v>
      </c>
      <c r="H111" s="9">
        <f t="shared" ca="1" si="14"/>
        <v>749</v>
      </c>
      <c r="I111" s="12">
        <f t="shared" ca="1" si="15"/>
        <v>0.1</v>
      </c>
      <c r="J111" s="9" t="str">
        <f t="shared" ca="1" si="16"/>
        <v>No</v>
      </c>
      <c r="K111" s="9">
        <f ca="1">_xlfn.XLOOKUP(C111,age[Age_Min], age[Age_Points],,-1)</f>
        <v>4</v>
      </c>
      <c r="L111" s="9">
        <f ca="1">_xlfn.XLOOKUP(D111, income[Income_Min], income[Income_Points],,-1)</f>
        <v>5</v>
      </c>
      <c r="M111" s="9">
        <f ca="1">_xlfn.XLOOKUP(H111,credit[Credit_Min], credit[Credit_Points],,-1)</f>
        <v>5</v>
      </c>
      <c r="N111" s="9">
        <f ca="1">_xlfn.XLOOKUP(I111, dti[DTI_Min],dti[DTI_Points],,-1)</f>
        <v>6</v>
      </c>
      <c r="O111" s="9">
        <f ca="1">_xlfn.XLOOKUP(G111, employment[Emp_Min], employment[Points],,-1)</f>
        <v>5</v>
      </c>
      <c r="P111" s="9">
        <f ca="1">_xlfn.XLOOKUP(J111, default[PrevDefault],default[Default_Points],,-1)</f>
        <v>5</v>
      </c>
      <c r="Q111" s="10">
        <f ca="1">(K111*CONFIG!$K$14)+(L111*CONFIG!$K$15)+(M111*CONFIG!$K$16)+(N111*CONFIG!$K$17)+(O111*CONFIG!$K$18)+(P111*CONFIG!$K$19)</f>
        <v>41</v>
      </c>
      <c r="R111" s="10" t="str">
        <f ca="1">_xlfn.XLOOKUP(Q111,risk[Score_Min],risk[Risk_Level],,-1)</f>
        <v>Low</v>
      </c>
      <c r="S111" s="10" t="str">
        <f t="shared" ca="1" si="17"/>
        <v>Approved</v>
      </c>
      <c r="T111" s="10">
        <f ca="1">IF(applicants[[#This Row],[Decision]]="Approved",1,0)</f>
        <v>1</v>
      </c>
      <c r="U111" s="10" t="str" cm="1">
        <f t="array" aca="1" ref="U111" ca="1">_xlfn.XLOOKUP(H111,{0,600,680,700,740,800},
             {"&lt;600","600–679","680–699","700–739","740–799","800+"},,-1)</f>
        <v>740–799</v>
      </c>
      <c r="V111" s="10" t="str" cm="1">
        <f t="array" aca="1" ref="V111" ca="1">_xlfn.XLOOKUP(I111,{0,0.25,0.4},
             {"&lt;25%","25–40%","40%+"},,-1)</f>
        <v>&lt;25%</v>
      </c>
      <c r="W111" s="10" t="str" cm="1">
        <f t="array" aca="1" ref="W111" ca="1">_xlfn.XLOOKUP(D111,{0,40000,80000,120000},
             {"&lt;40k","40–79k","80–119k","120k+"},,-1)</f>
        <v>40–79k</v>
      </c>
    </row>
    <row r="112" spans="2:23" ht="17" x14ac:dyDescent="0.4">
      <c r="B112" s="9">
        <v>109</v>
      </c>
      <c r="C112" s="9">
        <f t="shared" ca="1" si="9"/>
        <v>27</v>
      </c>
      <c r="D112" s="11">
        <f t="shared" ca="1" si="10"/>
        <v>38718</v>
      </c>
      <c r="E112" s="11">
        <f t="shared" ca="1" si="11"/>
        <v>13919</v>
      </c>
      <c r="F112" s="9">
        <f t="shared" ca="1" si="12"/>
        <v>12</v>
      </c>
      <c r="G112" s="9">
        <f t="shared" ca="1" si="13"/>
        <v>5</v>
      </c>
      <c r="H112" s="9">
        <f t="shared" ca="1" si="14"/>
        <v>624</v>
      </c>
      <c r="I112" s="12">
        <f t="shared" ca="1" si="15"/>
        <v>0.24</v>
      </c>
      <c r="J112" s="9" t="str">
        <f t="shared" ca="1" si="16"/>
        <v>No</v>
      </c>
      <c r="K112" s="9">
        <f ca="1">_xlfn.XLOOKUP(C112,age[Age_Min], age[Age_Points],,-1)</f>
        <v>5</v>
      </c>
      <c r="L112" s="9">
        <f ca="1">_xlfn.XLOOKUP(D112, income[Income_Min], income[Income_Points],,-1)</f>
        <v>2</v>
      </c>
      <c r="M112" s="9">
        <f ca="1">_xlfn.XLOOKUP(H112,credit[Credit_Min], credit[Credit_Points],,-1)</f>
        <v>3</v>
      </c>
      <c r="N112" s="9">
        <f ca="1">_xlfn.XLOOKUP(I112, dti[DTI_Min],dti[DTI_Points],,-1)</f>
        <v>6</v>
      </c>
      <c r="O112" s="9">
        <f ca="1">_xlfn.XLOOKUP(G112, employment[Emp_Min], employment[Points],,-1)</f>
        <v>3</v>
      </c>
      <c r="P112" s="9">
        <f ca="1">_xlfn.XLOOKUP(J112, default[PrevDefault],default[Default_Points],,-1)</f>
        <v>5</v>
      </c>
      <c r="Q112" s="10">
        <f ca="1">(K112*CONFIG!$K$14)+(L112*CONFIG!$K$15)+(M112*CONFIG!$K$16)+(N112*CONFIG!$K$17)+(O112*CONFIG!$K$18)+(P112*CONFIG!$K$19)</f>
        <v>33</v>
      </c>
      <c r="R112" s="10" t="str">
        <f ca="1">_xlfn.XLOOKUP(Q112,risk[Score_Min],risk[Risk_Level],,-1)</f>
        <v>Low</v>
      </c>
      <c r="S112" s="10" t="str">
        <f t="shared" ca="1" si="17"/>
        <v>Approved</v>
      </c>
      <c r="T112" s="10">
        <f ca="1">IF(applicants[[#This Row],[Decision]]="Approved",1,0)</f>
        <v>1</v>
      </c>
      <c r="U112" s="10" t="str" cm="1">
        <f t="array" aca="1" ref="U112" ca="1">_xlfn.XLOOKUP(H112,{0,600,680,700,740,800},
             {"&lt;600","600–679","680–699","700–739","740–799","800+"},,-1)</f>
        <v>600–679</v>
      </c>
      <c r="V112" s="10" t="str" cm="1">
        <f t="array" aca="1" ref="V112" ca="1">_xlfn.XLOOKUP(I112,{0,0.25,0.4},
             {"&lt;25%","25–40%","40%+"},,-1)</f>
        <v>&lt;25%</v>
      </c>
      <c r="W112" s="10" t="str" cm="1">
        <f t="array" aca="1" ref="W112" ca="1">_xlfn.XLOOKUP(D112,{0,40000,80000,120000},
             {"&lt;40k","40–79k","80–119k","120k+"},,-1)</f>
        <v>&lt;40k</v>
      </c>
    </row>
    <row r="113" spans="2:23" ht="17" x14ac:dyDescent="0.4">
      <c r="B113" s="9">
        <v>110</v>
      </c>
      <c r="C113" s="9">
        <f t="shared" ca="1" si="9"/>
        <v>54</v>
      </c>
      <c r="D113" s="11">
        <f t="shared" ca="1" si="10"/>
        <v>75903</v>
      </c>
      <c r="E113" s="11">
        <f t="shared" ca="1" si="11"/>
        <v>10177</v>
      </c>
      <c r="F113" s="9">
        <f t="shared" ca="1" si="12"/>
        <v>60</v>
      </c>
      <c r="G113" s="9">
        <f t="shared" ca="1" si="13"/>
        <v>1</v>
      </c>
      <c r="H113" s="9">
        <f t="shared" ca="1" si="14"/>
        <v>675</v>
      </c>
      <c r="I113" s="12">
        <f t="shared" ca="1" si="15"/>
        <v>0.24</v>
      </c>
      <c r="J113" s="9" t="str">
        <f t="shared" ca="1" si="16"/>
        <v>No</v>
      </c>
      <c r="K113" s="9">
        <f ca="1">_xlfn.XLOOKUP(C113,age[Age_Min], age[Age_Points],,-1)</f>
        <v>4</v>
      </c>
      <c r="L113" s="9">
        <f ca="1">_xlfn.XLOOKUP(D113, income[Income_Min], income[Income_Points],,-1)</f>
        <v>5</v>
      </c>
      <c r="M113" s="9">
        <f ca="1">_xlfn.XLOOKUP(H113,credit[Credit_Min], credit[Credit_Points],,-1)</f>
        <v>3</v>
      </c>
      <c r="N113" s="9">
        <f ca="1">_xlfn.XLOOKUP(I113, dti[DTI_Min],dti[DTI_Points],,-1)</f>
        <v>6</v>
      </c>
      <c r="O113" s="9">
        <f ca="1">_xlfn.XLOOKUP(G113, employment[Emp_Min], employment[Points],,-1)</f>
        <v>1</v>
      </c>
      <c r="P113" s="9">
        <f ca="1">_xlfn.XLOOKUP(J113, default[PrevDefault],default[Default_Points],,-1)</f>
        <v>5</v>
      </c>
      <c r="Q113" s="10">
        <f ca="1">(K113*CONFIG!$K$14)+(L113*CONFIG!$K$15)+(M113*CONFIG!$K$16)+(N113*CONFIG!$K$17)+(O113*CONFIG!$K$18)+(P113*CONFIG!$K$19)</f>
        <v>33</v>
      </c>
      <c r="R113" s="10" t="str">
        <f ca="1">_xlfn.XLOOKUP(Q113,risk[Score_Min],risk[Risk_Level],,-1)</f>
        <v>Low</v>
      </c>
      <c r="S113" s="10" t="str">
        <f t="shared" ca="1" si="17"/>
        <v>Approved</v>
      </c>
      <c r="T113" s="10">
        <f ca="1">IF(applicants[[#This Row],[Decision]]="Approved",1,0)</f>
        <v>1</v>
      </c>
      <c r="U113" s="10" t="str" cm="1">
        <f t="array" aca="1" ref="U113" ca="1">_xlfn.XLOOKUP(H113,{0,600,680,700,740,800},
             {"&lt;600","600–679","680–699","700–739","740–799","800+"},,-1)</f>
        <v>600–679</v>
      </c>
      <c r="V113" s="10" t="str" cm="1">
        <f t="array" aca="1" ref="V113" ca="1">_xlfn.XLOOKUP(I113,{0,0.25,0.4},
             {"&lt;25%","25–40%","40%+"},,-1)</f>
        <v>&lt;25%</v>
      </c>
      <c r="W113" s="10" t="str" cm="1">
        <f t="array" aca="1" ref="W113" ca="1">_xlfn.XLOOKUP(D113,{0,40000,80000,120000},
             {"&lt;40k","40–79k","80–119k","120k+"},,-1)</f>
        <v>40–79k</v>
      </c>
    </row>
    <row r="114" spans="2:23" ht="17" x14ac:dyDescent="0.4">
      <c r="B114" s="9">
        <v>111</v>
      </c>
      <c r="C114" s="9">
        <f t="shared" ca="1" si="9"/>
        <v>40</v>
      </c>
      <c r="D114" s="11">
        <f t="shared" ca="1" si="10"/>
        <v>102267</v>
      </c>
      <c r="E114" s="11">
        <f t="shared" ca="1" si="11"/>
        <v>14337</v>
      </c>
      <c r="F114" s="9">
        <f t="shared" ca="1" si="12"/>
        <v>12</v>
      </c>
      <c r="G114" s="9">
        <f t="shared" ca="1" si="13"/>
        <v>7</v>
      </c>
      <c r="H114" s="9">
        <f t="shared" ca="1" si="14"/>
        <v>726</v>
      </c>
      <c r="I114" s="12">
        <f t="shared" ca="1" si="15"/>
        <v>0.23</v>
      </c>
      <c r="J114" s="9" t="str">
        <f t="shared" ca="1" si="16"/>
        <v>No</v>
      </c>
      <c r="K114" s="9">
        <f ca="1">_xlfn.XLOOKUP(C114,age[Age_Min], age[Age_Points],,-1)</f>
        <v>5</v>
      </c>
      <c r="L114" s="9">
        <f ca="1">_xlfn.XLOOKUP(D114, income[Income_Min], income[Income_Points],,-1)</f>
        <v>6</v>
      </c>
      <c r="M114" s="9">
        <f ca="1">_xlfn.XLOOKUP(H114,credit[Credit_Min], credit[Credit_Points],,-1)</f>
        <v>5</v>
      </c>
      <c r="N114" s="9">
        <f ca="1">_xlfn.XLOOKUP(I114, dti[DTI_Min],dti[DTI_Points],,-1)</f>
        <v>6</v>
      </c>
      <c r="O114" s="9">
        <f ca="1">_xlfn.XLOOKUP(G114, employment[Emp_Min], employment[Points],,-1)</f>
        <v>5</v>
      </c>
      <c r="P114" s="9">
        <f ca="1">_xlfn.XLOOKUP(J114, default[PrevDefault],default[Default_Points],,-1)</f>
        <v>5</v>
      </c>
      <c r="Q114" s="10">
        <f ca="1">(K114*CONFIG!$K$14)+(L114*CONFIG!$K$15)+(M114*CONFIG!$K$16)+(N114*CONFIG!$K$17)+(O114*CONFIG!$K$18)+(P114*CONFIG!$K$19)</f>
        <v>43</v>
      </c>
      <c r="R114" s="10" t="str">
        <f ca="1">_xlfn.XLOOKUP(Q114,risk[Score_Min],risk[Risk_Level],,-1)</f>
        <v>Low</v>
      </c>
      <c r="S114" s="10" t="str">
        <f t="shared" ca="1" si="17"/>
        <v>Approved</v>
      </c>
      <c r="T114" s="10">
        <f ca="1">IF(applicants[[#This Row],[Decision]]="Approved",1,0)</f>
        <v>1</v>
      </c>
      <c r="U114" s="10" t="str" cm="1">
        <f t="array" aca="1" ref="U114" ca="1">_xlfn.XLOOKUP(H114,{0,600,680,700,740,800},
             {"&lt;600","600–679","680–699","700–739","740–799","800+"},,-1)</f>
        <v>700–739</v>
      </c>
      <c r="V114" s="10" t="str" cm="1">
        <f t="array" aca="1" ref="V114" ca="1">_xlfn.XLOOKUP(I114,{0,0.25,0.4},
             {"&lt;25%","25–40%","40%+"},,-1)</f>
        <v>&lt;25%</v>
      </c>
      <c r="W114" s="10" t="str" cm="1">
        <f t="array" aca="1" ref="W114" ca="1">_xlfn.XLOOKUP(D114,{0,40000,80000,120000},
             {"&lt;40k","40–79k","80–119k","120k+"},,-1)</f>
        <v>80–119k</v>
      </c>
    </row>
    <row r="115" spans="2:23" ht="17" x14ac:dyDescent="0.4">
      <c r="B115" s="9">
        <v>112</v>
      </c>
      <c r="C115" s="9">
        <f t="shared" ca="1" si="9"/>
        <v>35</v>
      </c>
      <c r="D115" s="11">
        <f t="shared" ca="1" si="10"/>
        <v>62605</v>
      </c>
      <c r="E115" s="11">
        <f t="shared" ca="1" si="11"/>
        <v>12904</v>
      </c>
      <c r="F115" s="9">
        <f t="shared" ca="1" si="12"/>
        <v>36</v>
      </c>
      <c r="G115" s="9">
        <f t="shared" ca="1" si="13"/>
        <v>3</v>
      </c>
      <c r="H115" s="9">
        <f t="shared" ca="1" si="14"/>
        <v>777</v>
      </c>
      <c r="I115" s="12">
        <f t="shared" ca="1" si="15"/>
        <v>0.49</v>
      </c>
      <c r="J115" s="9" t="str">
        <f t="shared" ca="1" si="16"/>
        <v>Yes</v>
      </c>
      <c r="K115" s="9">
        <f ca="1">_xlfn.XLOOKUP(C115,age[Age_Min], age[Age_Points],,-1)</f>
        <v>5</v>
      </c>
      <c r="L115" s="9">
        <f ca="1">_xlfn.XLOOKUP(D115, income[Income_Min], income[Income_Points],,-1)</f>
        <v>5</v>
      </c>
      <c r="M115" s="9">
        <f ca="1">_xlfn.XLOOKUP(H115,credit[Credit_Min], credit[Credit_Points],,-1)</f>
        <v>6</v>
      </c>
      <c r="N115" s="9">
        <f ca="1">_xlfn.XLOOKUP(I115, dti[DTI_Min],dti[DTI_Points],,-1)</f>
        <v>1</v>
      </c>
      <c r="O115" s="9">
        <f ca="1">_xlfn.XLOOKUP(G115, employment[Emp_Min], employment[Points],,-1)</f>
        <v>3</v>
      </c>
      <c r="P115" s="9">
        <f ca="1">_xlfn.XLOOKUP(J115, default[PrevDefault],default[Default_Points],,-1)</f>
        <v>0</v>
      </c>
      <c r="Q115" s="10">
        <f ca="1">(K115*CONFIG!$K$14)+(L115*CONFIG!$K$15)+(M115*CONFIG!$K$16)+(N115*CONFIG!$K$17)+(O115*CONFIG!$K$18)+(P115*CONFIG!$K$19)</f>
        <v>27</v>
      </c>
      <c r="R115" s="10" t="str">
        <f ca="1">_xlfn.XLOOKUP(Q115,risk[Score_Min],risk[Risk_Level],,-1)</f>
        <v>Medium</v>
      </c>
      <c r="S115" s="10" t="str">
        <f t="shared" ca="1" si="17"/>
        <v>Approved</v>
      </c>
      <c r="T115" s="10">
        <f ca="1">IF(applicants[[#This Row],[Decision]]="Approved",1,0)</f>
        <v>1</v>
      </c>
      <c r="U115" s="10" t="str" cm="1">
        <f t="array" aca="1" ref="U115" ca="1">_xlfn.XLOOKUP(H115,{0,600,680,700,740,800},
             {"&lt;600","600–679","680–699","700–739","740–799","800+"},,-1)</f>
        <v>740–799</v>
      </c>
      <c r="V115" s="10" t="str" cm="1">
        <f t="array" aca="1" ref="V115" ca="1">_xlfn.XLOOKUP(I115,{0,0.25,0.4},
             {"&lt;25%","25–40%","40%+"},,-1)</f>
        <v>40%+</v>
      </c>
      <c r="W115" s="10" t="str" cm="1">
        <f t="array" aca="1" ref="W115" ca="1">_xlfn.XLOOKUP(D115,{0,40000,80000,120000},
             {"&lt;40k","40–79k","80–119k","120k+"},,-1)</f>
        <v>40–79k</v>
      </c>
    </row>
    <row r="116" spans="2:23" ht="17" x14ac:dyDescent="0.4">
      <c r="B116" s="9">
        <v>113</v>
      </c>
      <c r="C116" s="9">
        <f t="shared" ca="1" si="9"/>
        <v>50</v>
      </c>
      <c r="D116" s="11">
        <f t="shared" ca="1" si="10"/>
        <v>108442</v>
      </c>
      <c r="E116" s="11">
        <f t="shared" ca="1" si="11"/>
        <v>39840</v>
      </c>
      <c r="F116" s="9">
        <f t="shared" ca="1" si="12"/>
        <v>60</v>
      </c>
      <c r="G116" s="9">
        <f t="shared" ca="1" si="13"/>
        <v>3</v>
      </c>
      <c r="H116" s="9">
        <f t="shared" ca="1" si="14"/>
        <v>678</v>
      </c>
      <c r="I116" s="12">
        <f t="shared" ca="1" si="15"/>
        <v>0.23</v>
      </c>
      <c r="J116" s="9" t="str">
        <f t="shared" ca="1" si="16"/>
        <v>No</v>
      </c>
      <c r="K116" s="9">
        <f ca="1">_xlfn.XLOOKUP(C116,age[Age_Min], age[Age_Points],,-1)</f>
        <v>4</v>
      </c>
      <c r="L116" s="9">
        <f ca="1">_xlfn.XLOOKUP(D116, income[Income_Min], income[Income_Points],,-1)</f>
        <v>6</v>
      </c>
      <c r="M116" s="9">
        <f ca="1">_xlfn.XLOOKUP(H116,credit[Credit_Min], credit[Credit_Points],,-1)</f>
        <v>3</v>
      </c>
      <c r="N116" s="9">
        <f ca="1">_xlfn.XLOOKUP(I116, dti[DTI_Min],dti[DTI_Points],,-1)</f>
        <v>6</v>
      </c>
      <c r="O116" s="9">
        <f ca="1">_xlfn.XLOOKUP(G116, employment[Emp_Min], employment[Points],,-1)</f>
        <v>3</v>
      </c>
      <c r="P116" s="9">
        <f ca="1">_xlfn.XLOOKUP(J116, default[PrevDefault],default[Default_Points],,-1)</f>
        <v>5</v>
      </c>
      <c r="Q116" s="10">
        <f ca="1">(K116*CONFIG!$K$14)+(L116*CONFIG!$K$15)+(M116*CONFIG!$K$16)+(N116*CONFIG!$K$17)+(O116*CONFIG!$K$18)+(P116*CONFIG!$K$19)</f>
        <v>36</v>
      </c>
      <c r="R116" s="10" t="str">
        <f ca="1">_xlfn.XLOOKUP(Q116,risk[Score_Min],risk[Risk_Level],,-1)</f>
        <v>Low</v>
      </c>
      <c r="S116" s="10" t="str">
        <f t="shared" ca="1" si="17"/>
        <v>Approved</v>
      </c>
      <c r="T116" s="10">
        <f ca="1">IF(applicants[[#This Row],[Decision]]="Approved",1,0)</f>
        <v>1</v>
      </c>
      <c r="U116" s="10" t="str" cm="1">
        <f t="array" aca="1" ref="U116" ca="1">_xlfn.XLOOKUP(H116,{0,600,680,700,740,800},
             {"&lt;600","600–679","680–699","700–739","740–799","800+"},,-1)</f>
        <v>600–679</v>
      </c>
      <c r="V116" s="10" t="str" cm="1">
        <f t="array" aca="1" ref="V116" ca="1">_xlfn.XLOOKUP(I116,{0,0.25,0.4},
             {"&lt;25%","25–40%","40%+"},,-1)</f>
        <v>&lt;25%</v>
      </c>
      <c r="W116" s="10" t="str" cm="1">
        <f t="array" aca="1" ref="W116" ca="1">_xlfn.XLOOKUP(D116,{0,40000,80000,120000},
             {"&lt;40k","40–79k","80–119k","120k+"},,-1)</f>
        <v>80–119k</v>
      </c>
    </row>
    <row r="117" spans="2:23" ht="17" x14ac:dyDescent="0.4">
      <c r="B117" s="9">
        <v>114</v>
      </c>
      <c r="C117" s="9">
        <f t="shared" ca="1" si="9"/>
        <v>58</v>
      </c>
      <c r="D117" s="11">
        <f t="shared" ca="1" si="10"/>
        <v>38430</v>
      </c>
      <c r="E117" s="11">
        <f t="shared" ca="1" si="11"/>
        <v>13725</v>
      </c>
      <c r="F117" s="9">
        <f t="shared" ca="1" si="12"/>
        <v>60</v>
      </c>
      <c r="G117" s="9">
        <f t="shared" ca="1" si="13"/>
        <v>8</v>
      </c>
      <c r="H117" s="9">
        <f t="shared" ca="1" si="14"/>
        <v>608</v>
      </c>
      <c r="I117" s="12">
        <f t="shared" ca="1" si="15"/>
        <v>0.2</v>
      </c>
      <c r="J117" s="9" t="str">
        <f t="shared" ca="1" si="16"/>
        <v>No</v>
      </c>
      <c r="K117" s="9">
        <f ca="1">_xlfn.XLOOKUP(C117,age[Age_Min], age[Age_Points],,-1)</f>
        <v>4</v>
      </c>
      <c r="L117" s="9">
        <f ca="1">_xlfn.XLOOKUP(D117, income[Income_Min], income[Income_Points],,-1)</f>
        <v>2</v>
      </c>
      <c r="M117" s="9">
        <f ca="1">_xlfn.XLOOKUP(H117,credit[Credit_Min], credit[Credit_Points],,-1)</f>
        <v>3</v>
      </c>
      <c r="N117" s="9">
        <f ca="1">_xlfn.XLOOKUP(I117, dti[DTI_Min],dti[DTI_Points],,-1)</f>
        <v>6</v>
      </c>
      <c r="O117" s="9">
        <f ca="1">_xlfn.XLOOKUP(G117, employment[Emp_Min], employment[Points],,-1)</f>
        <v>5</v>
      </c>
      <c r="P117" s="9">
        <f ca="1">_xlfn.XLOOKUP(J117, default[PrevDefault],default[Default_Points],,-1)</f>
        <v>5</v>
      </c>
      <c r="Q117" s="10">
        <f ca="1">(K117*CONFIG!$K$14)+(L117*CONFIG!$K$15)+(M117*CONFIG!$K$16)+(N117*CONFIG!$K$17)+(O117*CONFIG!$K$18)+(P117*CONFIG!$K$19)</f>
        <v>34</v>
      </c>
      <c r="R117" s="10" t="str">
        <f ca="1">_xlfn.XLOOKUP(Q117,risk[Score_Min],risk[Risk_Level],,-1)</f>
        <v>Low</v>
      </c>
      <c r="S117" s="10" t="str">
        <f t="shared" ca="1" si="17"/>
        <v>Approved</v>
      </c>
      <c r="T117" s="10">
        <f ca="1">IF(applicants[[#This Row],[Decision]]="Approved",1,0)</f>
        <v>1</v>
      </c>
      <c r="U117" s="10" t="str" cm="1">
        <f t="array" aca="1" ref="U117" ca="1">_xlfn.XLOOKUP(H117,{0,600,680,700,740,800},
             {"&lt;600","600–679","680–699","700–739","740–799","800+"},,-1)</f>
        <v>600–679</v>
      </c>
      <c r="V117" s="10" t="str" cm="1">
        <f t="array" aca="1" ref="V117" ca="1">_xlfn.XLOOKUP(I117,{0,0.25,0.4},
             {"&lt;25%","25–40%","40%+"},,-1)</f>
        <v>&lt;25%</v>
      </c>
      <c r="W117" s="10" t="str" cm="1">
        <f t="array" aca="1" ref="W117" ca="1">_xlfn.XLOOKUP(D117,{0,40000,80000,120000},
             {"&lt;40k","40–79k","80–119k","120k+"},,-1)</f>
        <v>&lt;40k</v>
      </c>
    </row>
    <row r="118" spans="2:23" ht="17" x14ac:dyDescent="0.4">
      <c r="B118" s="9">
        <v>115</v>
      </c>
      <c r="C118" s="9">
        <f t="shared" ca="1" si="9"/>
        <v>30</v>
      </c>
      <c r="D118" s="11">
        <f t="shared" ca="1" si="10"/>
        <v>65991</v>
      </c>
      <c r="E118" s="11">
        <f t="shared" ca="1" si="11"/>
        <v>39732</v>
      </c>
      <c r="F118" s="9">
        <f t="shared" ca="1" si="12"/>
        <v>48</v>
      </c>
      <c r="G118" s="9">
        <f t="shared" ca="1" si="13"/>
        <v>1</v>
      </c>
      <c r="H118" s="9">
        <f t="shared" ca="1" si="14"/>
        <v>651</v>
      </c>
      <c r="I118" s="12">
        <f t="shared" ca="1" si="15"/>
        <v>0.35</v>
      </c>
      <c r="J118" s="9" t="str">
        <f t="shared" ca="1" si="16"/>
        <v>No</v>
      </c>
      <c r="K118" s="9">
        <f ca="1">_xlfn.XLOOKUP(C118,age[Age_Min], age[Age_Points],,-1)</f>
        <v>5</v>
      </c>
      <c r="L118" s="9">
        <f ca="1">_xlfn.XLOOKUP(D118, income[Income_Min], income[Income_Points],,-1)</f>
        <v>5</v>
      </c>
      <c r="M118" s="9">
        <f ca="1">_xlfn.XLOOKUP(H118,credit[Credit_Min], credit[Credit_Points],,-1)</f>
        <v>3</v>
      </c>
      <c r="N118" s="9">
        <f ca="1">_xlfn.XLOOKUP(I118, dti[DTI_Min],dti[DTI_Points],,-1)</f>
        <v>3</v>
      </c>
      <c r="O118" s="9">
        <f ca="1">_xlfn.XLOOKUP(G118, employment[Emp_Min], employment[Points],,-1)</f>
        <v>1</v>
      </c>
      <c r="P118" s="9">
        <f ca="1">_xlfn.XLOOKUP(J118, default[PrevDefault],default[Default_Points],,-1)</f>
        <v>5</v>
      </c>
      <c r="Q118" s="10">
        <f ca="1">(K118*CONFIG!$K$14)+(L118*CONFIG!$K$15)+(M118*CONFIG!$K$16)+(N118*CONFIG!$K$17)+(O118*CONFIG!$K$18)+(P118*CONFIG!$K$19)</f>
        <v>28</v>
      </c>
      <c r="R118" s="10" t="str">
        <f ca="1">_xlfn.XLOOKUP(Q118,risk[Score_Min],risk[Risk_Level],,-1)</f>
        <v>Medium</v>
      </c>
      <c r="S118" s="10" t="str">
        <f t="shared" ca="1" si="17"/>
        <v>Approved</v>
      </c>
      <c r="T118" s="10">
        <f ca="1">IF(applicants[[#This Row],[Decision]]="Approved",1,0)</f>
        <v>1</v>
      </c>
      <c r="U118" s="10" t="str" cm="1">
        <f t="array" aca="1" ref="U118" ca="1">_xlfn.XLOOKUP(H118,{0,600,680,700,740,800},
             {"&lt;600","600–679","680–699","700–739","740–799","800+"},,-1)</f>
        <v>600–679</v>
      </c>
      <c r="V118" s="10" t="str" cm="1">
        <f t="array" aca="1" ref="V118" ca="1">_xlfn.XLOOKUP(I118,{0,0.25,0.4},
             {"&lt;25%","25–40%","40%+"},,-1)</f>
        <v>25–40%</v>
      </c>
      <c r="W118" s="10" t="str" cm="1">
        <f t="array" aca="1" ref="W118" ca="1">_xlfn.XLOOKUP(D118,{0,40000,80000,120000},
             {"&lt;40k","40–79k","80–119k","120k+"},,-1)</f>
        <v>40–79k</v>
      </c>
    </row>
    <row r="119" spans="2:23" ht="17" x14ac:dyDescent="0.4">
      <c r="B119" s="9">
        <v>116</v>
      </c>
      <c r="C119" s="9">
        <f t="shared" ca="1" si="9"/>
        <v>50</v>
      </c>
      <c r="D119" s="11">
        <f t="shared" ca="1" si="10"/>
        <v>114574</v>
      </c>
      <c r="E119" s="11">
        <f t="shared" ca="1" si="11"/>
        <v>23902</v>
      </c>
      <c r="F119" s="9">
        <f t="shared" ca="1" si="12"/>
        <v>12</v>
      </c>
      <c r="G119" s="9">
        <f t="shared" ca="1" si="13"/>
        <v>7</v>
      </c>
      <c r="H119" s="9">
        <f t="shared" ca="1" si="14"/>
        <v>735</v>
      </c>
      <c r="I119" s="12">
        <f t="shared" ca="1" si="15"/>
        <v>0.15</v>
      </c>
      <c r="J119" s="9" t="str">
        <f t="shared" ca="1" si="16"/>
        <v>No</v>
      </c>
      <c r="K119" s="9">
        <f ca="1">_xlfn.XLOOKUP(C119,age[Age_Min], age[Age_Points],,-1)</f>
        <v>4</v>
      </c>
      <c r="L119" s="9">
        <f ca="1">_xlfn.XLOOKUP(D119, income[Income_Min], income[Income_Points],,-1)</f>
        <v>6</v>
      </c>
      <c r="M119" s="9">
        <f ca="1">_xlfn.XLOOKUP(H119,credit[Credit_Min], credit[Credit_Points],,-1)</f>
        <v>5</v>
      </c>
      <c r="N119" s="9">
        <f ca="1">_xlfn.XLOOKUP(I119, dti[DTI_Min],dti[DTI_Points],,-1)</f>
        <v>6</v>
      </c>
      <c r="O119" s="9">
        <f ca="1">_xlfn.XLOOKUP(G119, employment[Emp_Min], employment[Points],,-1)</f>
        <v>5</v>
      </c>
      <c r="P119" s="9">
        <f ca="1">_xlfn.XLOOKUP(J119, default[PrevDefault],default[Default_Points],,-1)</f>
        <v>5</v>
      </c>
      <c r="Q119" s="10">
        <f ca="1">(K119*CONFIG!$K$14)+(L119*CONFIG!$K$15)+(M119*CONFIG!$K$16)+(N119*CONFIG!$K$17)+(O119*CONFIG!$K$18)+(P119*CONFIG!$K$19)</f>
        <v>42</v>
      </c>
      <c r="R119" s="10" t="str">
        <f ca="1">_xlfn.XLOOKUP(Q119,risk[Score_Min],risk[Risk_Level],,-1)</f>
        <v>Low</v>
      </c>
      <c r="S119" s="10" t="str">
        <f t="shared" ca="1" si="17"/>
        <v>Approved</v>
      </c>
      <c r="T119" s="10">
        <f ca="1">IF(applicants[[#This Row],[Decision]]="Approved",1,0)</f>
        <v>1</v>
      </c>
      <c r="U119" s="10" t="str" cm="1">
        <f t="array" aca="1" ref="U119" ca="1">_xlfn.XLOOKUP(H119,{0,600,680,700,740,800},
             {"&lt;600","600–679","680–699","700–739","740–799","800+"},,-1)</f>
        <v>700–739</v>
      </c>
      <c r="V119" s="10" t="str" cm="1">
        <f t="array" aca="1" ref="V119" ca="1">_xlfn.XLOOKUP(I119,{0,0.25,0.4},
             {"&lt;25%","25–40%","40%+"},,-1)</f>
        <v>&lt;25%</v>
      </c>
      <c r="W119" s="10" t="str" cm="1">
        <f t="array" aca="1" ref="W119" ca="1">_xlfn.XLOOKUP(D119,{0,40000,80000,120000},
             {"&lt;40k","40–79k","80–119k","120k+"},,-1)</f>
        <v>80–119k</v>
      </c>
    </row>
    <row r="120" spans="2:23" ht="17" x14ac:dyDescent="0.4">
      <c r="B120" s="9">
        <v>117</v>
      </c>
      <c r="C120" s="9">
        <f t="shared" ca="1" si="9"/>
        <v>40</v>
      </c>
      <c r="D120" s="11">
        <f t="shared" ca="1" si="10"/>
        <v>122469</v>
      </c>
      <c r="E120" s="11">
        <f t="shared" ca="1" si="11"/>
        <v>10222</v>
      </c>
      <c r="F120" s="9">
        <f t="shared" ca="1" si="12"/>
        <v>12</v>
      </c>
      <c r="G120" s="9">
        <f t="shared" ca="1" si="13"/>
        <v>10</v>
      </c>
      <c r="H120" s="9">
        <f t="shared" ca="1" si="14"/>
        <v>758</v>
      </c>
      <c r="I120" s="12">
        <f t="shared" ca="1" si="15"/>
        <v>0.47</v>
      </c>
      <c r="J120" s="9" t="str">
        <f t="shared" ca="1" si="16"/>
        <v>Yes</v>
      </c>
      <c r="K120" s="9">
        <f ca="1">_xlfn.XLOOKUP(C120,age[Age_Min], age[Age_Points],,-1)</f>
        <v>5</v>
      </c>
      <c r="L120" s="9">
        <f ca="1">_xlfn.XLOOKUP(D120, income[Income_Min], income[Income_Points],,-1)</f>
        <v>6</v>
      </c>
      <c r="M120" s="9">
        <f ca="1">_xlfn.XLOOKUP(H120,credit[Credit_Min], credit[Credit_Points],,-1)</f>
        <v>6</v>
      </c>
      <c r="N120" s="9">
        <f ca="1">_xlfn.XLOOKUP(I120, dti[DTI_Min],dti[DTI_Points],,-1)</f>
        <v>1</v>
      </c>
      <c r="O120" s="9">
        <f ca="1">_xlfn.XLOOKUP(G120, employment[Emp_Min], employment[Points],,-1)</f>
        <v>5</v>
      </c>
      <c r="P120" s="9">
        <f ca="1">_xlfn.XLOOKUP(J120, default[PrevDefault],default[Default_Points],,-1)</f>
        <v>0</v>
      </c>
      <c r="Q120" s="10">
        <f ca="1">(K120*CONFIG!$K$14)+(L120*CONFIG!$K$15)+(M120*CONFIG!$K$16)+(N120*CONFIG!$K$17)+(O120*CONFIG!$K$18)+(P120*CONFIG!$K$19)</f>
        <v>30</v>
      </c>
      <c r="R120" s="10" t="str">
        <f ca="1">_xlfn.XLOOKUP(Q120,risk[Score_Min],risk[Risk_Level],,-1)</f>
        <v>Low</v>
      </c>
      <c r="S120" s="10" t="str">
        <f t="shared" ca="1" si="17"/>
        <v>Approved</v>
      </c>
      <c r="T120" s="10">
        <f ca="1">IF(applicants[[#This Row],[Decision]]="Approved",1,0)</f>
        <v>1</v>
      </c>
      <c r="U120" s="10" t="str" cm="1">
        <f t="array" aca="1" ref="U120" ca="1">_xlfn.XLOOKUP(H120,{0,600,680,700,740,800},
             {"&lt;600","600–679","680–699","700–739","740–799","800+"},,-1)</f>
        <v>740–799</v>
      </c>
      <c r="V120" s="10" t="str" cm="1">
        <f t="array" aca="1" ref="V120" ca="1">_xlfn.XLOOKUP(I120,{0,0.25,0.4},
             {"&lt;25%","25–40%","40%+"},,-1)</f>
        <v>40%+</v>
      </c>
      <c r="W120" s="10" t="str" cm="1">
        <f t="array" aca="1" ref="W120" ca="1">_xlfn.XLOOKUP(D120,{0,40000,80000,120000},
             {"&lt;40k","40–79k","80–119k","120k+"},,-1)</f>
        <v>120k+</v>
      </c>
    </row>
    <row r="121" spans="2:23" ht="17" x14ac:dyDescent="0.4">
      <c r="B121" s="9">
        <v>118</v>
      </c>
      <c r="C121" s="9">
        <f t="shared" ca="1" si="9"/>
        <v>38</v>
      </c>
      <c r="D121" s="11">
        <f t="shared" ca="1" si="10"/>
        <v>122753</v>
      </c>
      <c r="E121" s="11">
        <f t="shared" ca="1" si="11"/>
        <v>25519</v>
      </c>
      <c r="F121" s="9">
        <f t="shared" ca="1" si="12"/>
        <v>12</v>
      </c>
      <c r="G121" s="9">
        <f t="shared" ca="1" si="13"/>
        <v>1</v>
      </c>
      <c r="H121" s="9">
        <f t="shared" ca="1" si="14"/>
        <v>809</v>
      </c>
      <c r="I121" s="12">
        <f t="shared" ca="1" si="15"/>
        <v>0.45</v>
      </c>
      <c r="J121" s="9" t="str">
        <f t="shared" ca="1" si="16"/>
        <v>No</v>
      </c>
      <c r="K121" s="9">
        <f ca="1">_xlfn.XLOOKUP(C121,age[Age_Min], age[Age_Points],,-1)</f>
        <v>5</v>
      </c>
      <c r="L121" s="9">
        <f ca="1">_xlfn.XLOOKUP(D121, income[Income_Min], income[Income_Points],,-1)</f>
        <v>6</v>
      </c>
      <c r="M121" s="9">
        <f ca="1">_xlfn.XLOOKUP(H121,credit[Credit_Min], credit[Credit_Points],,-1)</f>
        <v>6</v>
      </c>
      <c r="N121" s="9">
        <f ca="1">_xlfn.XLOOKUP(I121, dti[DTI_Min],dti[DTI_Points],,-1)</f>
        <v>1</v>
      </c>
      <c r="O121" s="9">
        <f ca="1">_xlfn.XLOOKUP(G121, employment[Emp_Min], employment[Points],,-1)</f>
        <v>1</v>
      </c>
      <c r="P121" s="9">
        <f ca="1">_xlfn.XLOOKUP(J121, default[PrevDefault],default[Default_Points],,-1)</f>
        <v>5</v>
      </c>
      <c r="Q121" s="10">
        <f ca="1">(K121*CONFIG!$K$14)+(L121*CONFIG!$K$15)+(M121*CONFIG!$K$16)+(N121*CONFIG!$K$17)+(O121*CONFIG!$K$18)+(P121*CONFIG!$K$19)</f>
        <v>31</v>
      </c>
      <c r="R121" s="10" t="str">
        <f ca="1">_xlfn.XLOOKUP(Q121,risk[Score_Min],risk[Risk_Level],,-1)</f>
        <v>Low</v>
      </c>
      <c r="S121" s="10" t="str">
        <f t="shared" ca="1" si="17"/>
        <v>Approved</v>
      </c>
      <c r="T121" s="10">
        <f ca="1">IF(applicants[[#This Row],[Decision]]="Approved",1,0)</f>
        <v>1</v>
      </c>
      <c r="U121" s="10" t="str" cm="1">
        <f t="array" aca="1" ref="U121" ca="1">_xlfn.XLOOKUP(H121,{0,600,680,700,740,800},
             {"&lt;600","600–679","680–699","700–739","740–799","800+"},,-1)</f>
        <v>800+</v>
      </c>
      <c r="V121" s="10" t="str" cm="1">
        <f t="array" aca="1" ref="V121" ca="1">_xlfn.XLOOKUP(I121,{0,0.25,0.4},
             {"&lt;25%","25–40%","40%+"},,-1)</f>
        <v>40%+</v>
      </c>
      <c r="W121" s="10" t="str" cm="1">
        <f t="array" aca="1" ref="W121" ca="1">_xlfn.XLOOKUP(D121,{0,40000,80000,120000},
             {"&lt;40k","40–79k","80–119k","120k+"},,-1)</f>
        <v>120k+</v>
      </c>
    </row>
    <row r="122" spans="2:23" ht="17" x14ac:dyDescent="0.4">
      <c r="B122" s="9">
        <v>119</v>
      </c>
      <c r="C122" s="9">
        <f t="shared" ca="1" si="9"/>
        <v>36</v>
      </c>
      <c r="D122" s="11">
        <f t="shared" ca="1" si="10"/>
        <v>122649</v>
      </c>
      <c r="E122" s="11">
        <f t="shared" ca="1" si="11"/>
        <v>8907</v>
      </c>
      <c r="F122" s="9">
        <f t="shared" ca="1" si="12"/>
        <v>12</v>
      </c>
      <c r="G122" s="9">
        <f t="shared" ca="1" si="13"/>
        <v>1</v>
      </c>
      <c r="H122" s="9">
        <f t="shared" ca="1" si="14"/>
        <v>849</v>
      </c>
      <c r="I122" s="12">
        <f t="shared" ca="1" si="15"/>
        <v>0.31</v>
      </c>
      <c r="J122" s="9" t="str">
        <f t="shared" ca="1" si="16"/>
        <v>No</v>
      </c>
      <c r="K122" s="9">
        <f ca="1">_xlfn.XLOOKUP(C122,age[Age_Min], age[Age_Points],,-1)</f>
        <v>5</v>
      </c>
      <c r="L122" s="9">
        <f ca="1">_xlfn.XLOOKUP(D122, income[Income_Min], income[Income_Points],,-1)</f>
        <v>6</v>
      </c>
      <c r="M122" s="9">
        <f ca="1">_xlfn.XLOOKUP(H122,credit[Credit_Min], credit[Credit_Points],,-1)</f>
        <v>6</v>
      </c>
      <c r="N122" s="9">
        <f ca="1">_xlfn.XLOOKUP(I122, dti[DTI_Min],dti[DTI_Points],,-1)</f>
        <v>3</v>
      </c>
      <c r="O122" s="9">
        <f ca="1">_xlfn.XLOOKUP(G122, employment[Emp_Min], employment[Points],,-1)</f>
        <v>1</v>
      </c>
      <c r="P122" s="9">
        <f ca="1">_xlfn.XLOOKUP(J122, default[PrevDefault],default[Default_Points],,-1)</f>
        <v>5</v>
      </c>
      <c r="Q122" s="10">
        <f ca="1">(K122*CONFIG!$K$14)+(L122*CONFIG!$K$15)+(M122*CONFIG!$K$16)+(N122*CONFIG!$K$17)+(O122*CONFIG!$K$18)+(P122*CONFIG!$K$19)</f>
        <v>35</v>
      </c>
      <c r="R122" s="10" t="str">
        <f ca="1">_xlfn.XLOOKUP(Q122,risk[Score_Min],risk[Risk_Level],,-1)</f>
        <v>Low</v>
      </c>
      <c r="S122" s="10" t="str">
        <f t="shared" ca="1" si="17"/>
        <v>Approved</v>
      </c>
      <c r="T122" s="10">
        <f ca="1">IF(applicants[[#This Row],[Decision]]="Approved",1,0)</f>
        <v>1</v>
      </c>
      <c r="U122" s="10" t="str" cm="1">
        <f t="array" aca="1" ref="U122" ca="1">_xlfn.XLOOKUP(H122,{0,600,680,700,740,800},
             {"&lt;600","600–679","680–699","700–739","740–799","800+"},,-1)</f>
        <v>800+</v>
      </c>
      <c r="V122" s="10" t="str" cm="1">
        <f t="array" aca="1" ref="V122" ca="1">_xlfn.XLOOKUP(I122,{0,0.25,0.4},
             {"&lt;25%","25–40%","40%+"},,-1)</f>
        <v>25–40%</v>
      </c>
      <c r="W122" s="10" t="str" cm="1">
        <f t="array" aca="1" ref="W122" ca="1">_xlfn.XLOOKUP(D122,{0,40000,80000,120000},
             {"&lt;40k","40–79k","80–119k","120k+"},,-1)</f>
        <v>120k+</v>
      </c>
    </row>
    <row r="123" spans="2:23" ht="17" x14ac:dyDescent="0.4">
      <c r="B123" s="9">
        <v>120</v>
      </c>
      <c r="C123" s="9">
        <f t="shared" ca="1" si="9"/>
        <v>34</v>
      </c>
      <c r="D123" s="11">
        <f t="shared" ca="1" si="10"/>
        <v>30116</v>
      </c>
      <c r="E123" s="11">
        <f t="shared" ca="1" si="11"/>
        <v>21781</v>
      </c>
      <c r="F123" s="9">
        <f t="shared" ca="1" si="12"/>
        <v>36</v>
      </c>
      <c r="G123" s="9">
        <f t="shared" ca="1" si="13"/>
        <v>7</v>
      </c>
      <c r="H123" s="9">
        <f t="shared" ca="1" si="14"/>
        <v>640</v>
      </c>
      <c r="I123" s="12">
        <f t="shared" ca="1" si="15"/>
        <v>0.21</v>
      </c>
      <c r="J123" s="9" t="str">
        <f t="shared" ca="1" si="16"/>
        <v>No</v>
      </c>
      <c r="K123" s="9">
        <f ca="1">_xlfn.XLOOKUP(C123,age[Age_Min], age[Age_Points],,-1)</f>
        <v>5</v>
      </c>
      <c r="L123" s="9">
        <f ca="1">_xlfn.XLOOKUP(D123, income[Income_Min], income[Income_Points],,-1)</f>
        <v>2</v>
      </c>
      <c r="M123" s="9">
        <f ca="1">_xlfn.XLOOKUP(H123,credit[Credit_Min], credit[Credit_Points],,-1)</f>
        <v>3</v>
      </c>
      <c r="N123" s="9">
        <f ca="1">_xlfn.XLOOKUP(I123, dti[DTI_Min],dti[DTI_Points],,-1)</f>
        <v>6</v>
      </c>
      <c r="O123" s="9">
        <f ca="1">_xlfn.XLOOKUP(G123, employment[Emp_Min], employment[Points],,-1)</f>
        <v>5</v>
      </c>
      <c r="P123" s="9">
        <f ca="1">_xlfn.XLOOKUP(J123, default[PrevDefault],default[Default_Points],,-1)</f>
        <v>5</v>
      </c>
      <c r="Q123" s="10">
        <f ca="1">(K123*CONFIG!$K$14)+(L123*CONFIG!$K$15)+(M123*CONFIG!$K$16)+(N123*CONFIG!$K$17)+(O123*CONFIG!$K$18)+(P123*CONFIG!$K$19)</f>
        <v>35</v>
      </c>
      <c r="R123" s="10" t="str">
        <f ca="1">_xlfn.XLOOKUP(Q123,risk[Score_Min],risk[Risk_Level],,-1)</f>
        <v>Low</v>
      </c>
      <c r="S123" s="10" t="str">
        <f t="shared" ca="1" si="17"/>
        <v>Approved</v>
      </c>
      <c r="T123" s="10">
        <f ca="1">IF(applicants[[#This Row],[Decision]]="Approved",1,0)</f>
        <v>1</v>
      </c>
      <c r="U123" s="10" t="str" cm="1">
        <f t="array" aca="1" ref="U123" ca="1">_xlfn.XLOOKUP(H123,{0,600,680,700,740,800},
             {"&lt;600","600–679","680–699","700–739","740–799","800+"},,-1)</f>
        <v>600–679</v>
      </c>
      <c r="V123" s="10" t="str" cm="1">
        <f t="array" aca="1" ref="V123" ca="1">_xlfn.XLOOKUP(I123,{0,0.25,0.4},
             {"&lt;25%","25–40%","40%+"},,-1)</f>
        <v>&lt;25%</v>
      </c>
      <c r="W123" s="10" t="str" cm="1">
        <f t="array" aca="1" ref="W123" ca="1">_xlfn.XLOOKUP(D123,{0,40000,80000,120000},
             {"&lt;40k","40–79k","80–119k","120k+"},,-1)</f>
        <v>&lt;40k</v>
      </c>
    </row>
    <row r="124" spans="2:23" ht="17" x14ac:dyDescent="0.4">
      <c r="B124" s="9">
        <v>121</v>
      </c>
      <c r="C124" s="9">
        <f t="shared" ca="1" si="9"/>
        <v>51</v>
      </c>
      <c r="D124" s="11">
        <f t="shared" ca="1" si="10"/>
        <v>51683</v>
      </c>
      <c r="E124" s="11">
        <f t="shared" ca="1" si="11"/>
        <v>26013</v>
      </c>
      <c r="F124" s="9">
        <f t="shared" ca="1" si="12"/>
        <v>12</v>
      </c>
      <c r="G124" s="9">
        <f t="shared" ca="1" si="13"/>
        <v>2</v>
      </c>
      <c r="H124" s="9">
        <f t="shared" ca="1" si="14"/>
        <v>709</v>
      </c>
      <c r="I124" s="12">
        <f t="shared" ca="1" si="15"/>
        <v>0.26</v>
      </c>
      <c r="J124" s="9" t="str">
        <f t="shared" ca="1" si="16"/>
        <v>No</v>
      </c>
      <c r="K124" s="9">
        <f ca="1">_xlfn.XLOOKUP(C124,age[Age_Min], age[Age_Points],,-1)</f>
        <v>4</v>
      </c>
      <c r="L124" s="9">
        <f ca="1">_xlfn.XLOOKUP(D124, income[Income_Min], income[Income_Points],,-1)</f>
        <v>5</v>
      </c>
      <c r="M124" s="9">
        <f ca="1">_xlfn.XLOOKUP(H124,credit[Credit_Min], credit[Credit_Points],,-1)</f>
        <v>5</v>
      </c>
      <c r="N124" s="9">
        <f ca="1">_xlfn.XLOOKUP(I124, dti[DTI_Min],dti[DTI_Points],,-1)</f>
        <v>3</v>
      </c>
      <c r="O124" s="9">
        <f ca="1">_xlfn.XLOOKUP(G124, employment[Emp_Min], employment[Points],,-1)</f>
        <v>3</v>
      </c>
      <c r="P124" s="9">
        <f ca="1">_xlfn.XLOOKUP(J124, default[PrevDefault],default[Default_Points],,-1)</f>
        <v>5</v>
      </c>
      <c r="Q124" s="10">
        <f ca="1">(K124*CONFIG!$K$14)+(L124*CONFIG!$K$15)+(M124*CONFIG!$K$16)+(N124*CONFIG!$K$17)+(O124*CONFIG!$K$18)+(P124*CONFIG!$K$19)</f>
        <v>33</v>
      </c>
      <c r="R124" s="10" t="str">
        <f ca="1">_xlfn.XLOOKUP(Q124,risk[Score_Min],risk[Risk_Level],,-1)</f>
        <v>Low</v>
      </c>
      <c r="S124" s="10" t="str">
        <f t="shared" ca="1" si="17"/>
        <v>Approved</v>
      </c>
      <c r="T124" s="10">
        <f ca="1">IF(applicants[[#This Row],[Decision]]="Approved",1,0)</f>
        <v>1</v>
      </c>
      <c r="U124" s="10" t="str" cm="1">
        <f t="array" aca="1" ref="U124" ca="1">_xlfn.XLOOKUP(H124,{0,600,680,700,740,800},
             {"&lt;600","600–679","680–699","700–739","740–799","800+"},,-1)</f>
        <v>700–739</v>
      </c>
      <c r="V124" s="10" t="str" cm="1">
        <f t="array" aca="1" ref="V124" ca="1">_xlfn.XLOOKUP(I124,{0,0.25,0.4},
             {"&lt;25%","25–40%","40%+"},,-1)</f>
        <v>25–40%</v>
      </c>
      <c r="W124" s="10" t="str" cm="1">
        <f t="array" aca="1" ref="W124" ca="1">_xlfn.XLOOKUP(D124,{0,40000,80000,120000},
             {"&lt;40k","40–79k","80–119k","120k+"},,-1)</f>
        <v>40–79k</v>
      </c>
    </row>
    <row r="125" spans="2:23" ht="17" x14ac:dyDescent="0.4">
      <c r="B125" s="9">
        <v>122</v>
      </c>
      <c r="C125" s="9">
        <f t="shared" ca="1" si="9"/>
        <v>41</v>
      </c>
      <c r="D125" s="11">
        <f t="shared" ca="1" si="10"/>
        <v>48072</v>
      </c>
      <c r="E125" s="11">
        <f t="shared" ca="1" si="11"/>
        <v>6949</v>
      </c>
      <c r="F125" s="9">
        <f t="shared" ca="1" si="12"/>
        <v>24</v>
      </c>
      <c r="G125" s="9">
        <f t="shared" ca="1" si="13"/>
        <v>8</v>
      </c>
      <c r="H125" s="9">
        <f t="shared" ca="1" si="14"/>
        <v>650</v>
      </c>
      <c r="I125" s="12">
        <f t="shared" ca="1" si="15"/>
        <v>0.33</v>
      </c>
      <c r="J125" s="9" t="str">
        <f t="shared" ca="1" si="16"/>
        <v>No</v>
      </c>
      <c r="K125" s="9">
        <f ca="1">_xlfn.XLOOKUP(C125,age[Age_Min], age[Age_Points],,-1)</f>
        <v>4</v>
      </c>
      <c r="L125" s="9">
        <f ca="1">_xlfn.XLOOKUP(D125, income[Income_Min], income[Income_Points],,-1)</f>
        <v>5</v>
      </c>
      <c r="M125" s="9">
        <f ca="1">_xlfn.XLOOKUP(H125,credit[Credit_Min], credit[Credit_Points],,-1)</f>
        <v>3</v>
      </c>
      <c r="N125" s="9">
        <f ca="1">_xlfn.XLOOKUP(I125, dti[DTI_Min],dti[DTI_Points],,-1)</f>
        <v>3</v>
      </c>
      <c r="O125" s="9">
        <f ca="1">_xlfn.XLOOKUP(G125, employment[Emp_Min], employment[Points],,-1)</f>
        <v>5</v>
      </c>
      <c r="P125" s="9">
        <f ca="1">_xlfn.XLOOKUP(J125, default[PrevDefault],default[Default_Points],,-1)</f>
        <v>5</v>
      </c>
      <c r="Q125" s="10">
        <f ca="1">(K125*CONFIG!$K$14)+(L125*CONFIG!$K$15)+(M125*CONFIG!$K$16)+(N125*CONFIG!$K$17)+(O125*CONFIG!$K$18)+(P125*CONFIG!$K$19)</f>
        <v>31</v>
      </c>
      <c r="R125" s="10" t="str">
        <f ca="1">_xlfn.XLOOKUP(Q125,risk[Score_Min],risk[Risk_Level],,-1)</f>
        <v>Low</v>
      </c>
      <c r="S125" s="10" t="str">
        <f t="shared" ca="1" si="17"/>
        <v>Approved</v>
      </c>
      <c r="T125" s="10">
        <f ca="1">IF(applicants[[#This Row],[Decision]]="Approved",1,0)</f>
        <v>1</v>
      </c>
      <c r="U125" s="10" t="str" cm="1">
        <f t="array" aca="1" ref="U125" ca="1">_xlfn.XLOOKUP(H125,{0,600,680,700,740,800},
             {"&lt;600","600–679","680–699","700–739","740–799","800+"},,-1)</f>
        <v>600–679</v>
      </c>
      <c r="V125" s="10" t="str" cm="1">
        <f t="array" aca="1" ref="V125" ca="1">_xlfn.XLOOKUP(I125,{0,0.25,0.4},
             {"&lt;25%","25–40%","40%+"},,-1)</f>
        <v>25–40%</v>
      </c>
      <c r="W125" s="10" t="str" cm="1">
        <f t="array" aca="1" ref="W125" ca="1">_xlfn.XLOOKUP(D125,{0,40000,80000,120000},
             {"&lt;40k","40–79k","80–119k","120k+"},,-1)</f>
        <v>40–79k</v>
      </c>
    </row>
    <row r="126" spans="2:23" ht="17" x14ac:dyDescent="0.4">
      <c r="B126" s="9">
        <v>123</v>
      </c>
      <c r="C126" s="9">
        <f t="shared" ca="1" si="9"/>
        <v>26</v>
      </c>
      <c r="D126" s="11">
        <f t="shared" ca="1" si="10"/>
        <v>101754</v>
      </c>
      <c r="E126" s="11">
        <f t="shared" ca="1" si="11"/>
        <v>24326</v>
      </c>
      <c r="F126" s="9">
        <f t="shared" ca="1" si="12"/>
        <v>60</v>
      </c>
      <c r="G126" s="9">
        <f t="shared" ca="1" si="13"/>
        <v>10</v>
      </c>
      <c r="H126" s="9">
        <f t="shared" ca="1" si="14"/>
        <v>710</v>
      </c>
      <c r="I126" s="12">
        <f t="shared" ca="1" si="15"/>
        <v>0.44</v>
      </c>
      <c r="J126" s="9" t="str">
        <f t="shared" ca="1" si="16"/>
        <v>No</v>
      </c>
      <c r="K126" s="9">
        <f ca="1">_xlfn.XLOOKUP(C126,age[Age_Min], age[Age_Points],,-1)</f>
        <v>5</v>
      </c>
      <c r="L126" s="9">
        <f ca="1">_xlfn.XLOOKUP(D126, income[Income_Min], income[Income_Points],,-1)</f>
        <v>6</v>
      </c>
      <c r="M126" s="9">
        <f ca="1">_xlfn.XLOOKUP(H126,credit[Credit_Min], credit[Credit_Points],,-1)</f>
        <v>5</v>
      </c>
      <c r="N126" s="9">
        <f ca="1">_xlfn.XLOOKUP(I126, dti[DTI_Min],dti[DTI_Points],,-1)</f>
        <v>1</v>
      </c>
      <c r="O126" s="9">
        <f ca="1">_xlfn.XLOOKUP(G126, employment[Emp_Min], employment[Points],,-1)</f>
        <v>5</v>
      </c>
      <c r="P126" s="9">
        <f ca="1">_xlfn.XLOOKUP(J126, default[PrevDefault],default[Default_Points],,-1)</f>
        <v>5</v>
      </c>
      <c r="Q126" s="10">
        <f ca="1">(K126*CONFIG!$K$14)+(L126*CONFIG!$K$15)+(M126*CONFIG!$K$16)+(N126*CONFIG!$K$17)+(O126*CONFIG!$K$18)+(P126*CONFIG!$K$19)</f>
        <v>33</v>
      </c>
      <c r="R126" s="10" t="str">
        <f ca="1">_xlfn.XLOOKUP(Q126,risk[Score_Min],risk[Risk_Level],,-1)</f>
        <v>Low</v>
      </c>
      <c r="S126" s="10" t="str">
        <f t="shared" ca="1" si="17"/>
        <v>Approved</v>
      </c>
      <c r="T126" s="10">
        <f ca="1">IF(applicants[[#This Row],[Decision]]="Approved",1,0)</f>
        <v>1</v>
      </c>
      <c r="U126" s="10" t="str" cm="1">
        <f t="array" aca="1" ref="U126" ca="1">_xlfn.XLOOKUP(H126,{0,600,680,700,740,800},
             {"&lt;600","600–679","680–699","700–739","740–799","800+"},,-1)</f>
        <v>700–739</v>
      </c>
      <c r="V126" s="10" t="str" cm="1">
        <f t="array" aca="1" ref="V126" ca="1">_xlfn.XLOOKUP(I126,{0,0.25,0.4},
             {"&lt;25%","25–40%","40%+"},,-1)</f>
        <v>40%+</v>
      </c>
      <c r="W126" s="10" t="str" cm="1">
        <f t="array" aca="1" ref="W126" ca="1">_xlfn.XLOOKUP(D126,{0,40000,80000,120000},
             {"&lt;40k","40–79k","80–119k","120k+"},,-1)</f>
        <v>80–119k</v>
      </c>
    </row>
    <row r="127" spans="2:23" ht="17" x14ac:dyDescent="0.4">
      <c r="B127" s="9">
        <v>124</v>
      </c>
      <c r="C127" s="9">
        <f t="shared" ca="1" si="9"/>
        <v>56</v>
      </c>
      <c r="D127" s="11">
        <f t="shared" ca="1" si="10"/>
        <v>116600</v>
      </c>
      <c r="E127" s="11">
        <f t="shared" ca="1" si="11"/>
        <v>39014</v>
      </c>
      <c r="F127" s="9">
        <f t="shared" ca="1" si="12"/>
        <v>12</v>
      </c>
      <c r="G127" s="9">
        <f t="shared" ca="1" si="13"/>
        <v>5</v>
      </c>
      <c r="H127" s="9">
        <f t="shared" ca="1" si="14"/>
        <v>552</v>
      </c>
      <c r="I127" s="12">
        <f t="shared" ca="1" si="15"/>
        <v>0.25</v>
      </c>
      <c r="J127" s="9" t="str">
        <f t="shared" ca="1" si="16"/>
        <v>No</v>
      </c>
      <c r="K127" s="9">
        <f ca="1">_xlfn.XLOOKUP(C127,age[Age_Min], age[Age_Points],,-1)</f>
        <v>4</v>
      </c>
      <c r="L127" s="9">
        <f ca="1">_xlfn.XLOOKUP(D127, income[Income_Min], income[Income_Points],,-1)</f>
        <v>6</v>
      </c>
      <c r="M127" s="9">
        <f ca="1">_xlfn.XLOOKUP(H127,credit[Credit_Min], credit[Credit_Points],,-1)</f>
        <v>1</v>
      </c>
      <c r="N127" s="9">
        <f ca="1">_xlfn.XLOOKUP(I127, dti[DTI_Min],dti[DTI_Points],,-1)</f>
        <v>3</v>
      </c>
      <c r="O127" s="9">
        <f ca="1">_xlfn.XLOOKUP(G127, employment[Emp_Min], employment[Points],,-1)</f>
        <v>3</v>
      </c>
      <c r="P127" s="9">
        <f ca="1">_xlfn.XLOOKUP(J127, default[PrevDefault],default[Default_Points],,-1)</f>
        <v>5</v>
      </c>
      <c r="Q127" s="10">
        <f ca="1">(K127*CONFIG!$K$14)+(L127*CONFIG!$K$15)+(M127*CONFIG!$K$16)+(N127*CONFIG!$K$17)+(O127*CONFIG!$K$18)+(P127*CONFIG!$K$19)</f>
        <v>26</v>
      </c>
      <c r="R127" s="10" t="str">
        <f ca="1">_xlfn.XLOOKUP(Q127,risk[Score_Min],risk[Risk_Level],,-1)</f>
        <v>Medium</v>
      </c>
      <c r="S127" s="10" t="str">
        <f t="shared" ca="1" si="17"/>
        <v>Rejected</v>
      </c>
      <c r="T127" s="10">
        <f ca="1">IF(applicants[[#This Row],[Decision]]="Approved",1,0)</f>
        <v>0</v>
      </c>
      <c r="U127" s="10" t="str" cm="1">
        <f t="array" aca="1" ref="U127" ca="1">_xlfn.XLOOKUP(H127,{0,600,680,700,740,800},
             {"&lt;600","600–679","680–699","700–739","740–799","800+"},,-1)</f>
        <v>&lt;600</v>
      </c>
      <c r="V127" s="10" t="str" cm="1">
        <f t="array" aca="1" ref="V127" ca="1">_xlfn.XLOOKUP(I127,{0,0.25,0.4},
             {"&lt;25%","25–40%","40%+"},,-1)</f>
        <v>25–40%</v>
      </c>
      <c r="W127" s="10" t="str" cm="1">
        <f t="array" aca="1" ref="W127" ca="1">_xlfn.XLOOKUP(D127,{0,40000,80000,120000},
             {"&lt;40k","40–79k","80–119k","120k+"},,-1)</f>
        <v>80–119k</v>
      </c>
    </row>
    <row r="128" spans="2:23" ht="17" x14ac:dyDescent="0.4">
      <c r="B128" s="9">
        <v>125</v>
      </c>
      <c r="C128" s="9">
        <f t="shared" ca="1" si="9"/>
        <v>40</v>
      </c>
      <c r="D128" s="11">
        <f t="shared" ca="1" si="10"/>
        <v>77513</v>
      </c>
      <c r="E128" s="11">
        <f t="shared" ca="1" si="11"/>
        <v>38582</v>
      </c>
      <c r="F128" s="9">
        <f t="shared" ca="1" si="12"/>
        <v>36</v>
      </c>
      <c r="G128" s="9">
        <f t="shared" ca="1" si="13"/>
        <v>6</v>
      </c>
      <c r="H128" s="9">
        <f t="shared" ca="1" si="14"/>
        <v>769</v>
      </c>
      <c r="I128" s="12">
        <f t="shared" ca="1" si="15"/>
        <v>0.28000000000000003</v>
      </c>
      <c r="J128" s="9" t="str">
        <f t="shared" ca="1" si="16"/>
        <v>No</v>
      </c>
      <c r="K128" s="9">
        <f ca="1">_xlfn.XLOOKUP(C128,age[Age_Min], age[Age_Points],,-1)</f>
        <v>5</v>
      </c>
      <c r="L128" s="9">
        <f ca="1">_xlfn.XLOOKUP(D128, income[Income_Min], income[Income_Points],,-1)</f>
        <v>5</v>
      </c>
      <c r="M128" s="9">
        <f ca="1">_xlfn.XLOOKUP(H128,credit[Credit_Min], credit[Credit_Points],,-1)</f>
        <v>6</v>
      </c>
      <c r="N128" s="9">
        <f ca="1">_xlfn.XLOOKUP(I128, dti[DTI_Min],dti[DTI_Points],,-1)</f>
        <v>3</v>
      </c>
      <c r="O128" s="9">
        <f ca="1">_xlfn.XLOOKUP(G128, employment[Emp_Min], employment[Points],,-1)</f>
        <v>5</v>
      </c>
      <c r="P128" s="9">
        <f ca="1">_xlfn.XLOOKUP(J128, default[PrevDefault],default[Default_Points],,-1)</f>
        <v>5</v>
      </c>
      <c r="Q128" s="10">
        <f ca="1">(K128*CONFIG!$K$14)+(L128*CONFIG!$K$15)+(M128*CONFIG!$K$16)+(N128*CONFIG!$K$17)+(O128*CONFIG!$K$18)+(P128*CONFIG!$K$19)</f>
        <v>38</v>
      </c>
      <c r="R128" s="10" t="str">
        <f ca="1">_xlfn.XLOOKUP(Q128,risk[Score_Min],risk[Risk_Level],,-1)</f>
        <v>Low</v>
      </c>
      <c r="S128" s="10" t="str">
        <f t="shared" ca="1" si="17"/>
        <v>Approved</v>
      </c>
      <c r="T128" s="10">
        <f ca="1">IF(applicants[[#This Row],[Decision]]="Approved",1,0)</f>
        <v>1</v>
      </c>
      <c r="U128" s="10" t="str" cm="1">
        <f t="array" aca="1" ref="U128" ca="1">_xlfn.XLOOKUP(H128,{0,600,680,700,740,800},
             {"&lt;600","600–679","680–699","700–739","740–799","800+"},,-1)</f>
        <v>740–799</v>
      </c>
      <c r="V128" s="10" t="str" cm="1">
        <f t="array" aca="1" ref="V128" ca="1">_xlfn.XLOOKUP(I128,{0,0.25,0.4},
             {"&lt;25%","25–40%","40%+"},,-1)</f>
        <v>25–40%</v>
      </c>
      <c r="W128" s="10" t="str" cm="1">
        <f t="array" aca="1" ref="W128" ca="1">_xlfn.XLOOKUP(D128,{0,40000,80000,120000},
             {"&lt;40k","40–79k","80–119k","120k+"},,-1)</f>
        <v>40–79k</v>
      </c>
    </row>
    <row r="129" spans="2:23" ht="17" x14ac:dyDescent="0.4">
      <c r="B129" s="9">
        <v>126</v>
      </c>
      <c r="C129" s="9">
        <f t="shared" ca="1" si="9"/>
        <v>56</v>
      </c>
      <c r="D129" s="11">
        <f t="shared" ca="1" si="10"/>
        <v>106253</v>
      </c>
      <c r="E129" s="11">
        <f t="shared" ca="1" si="11"/>
        <v>20081</v>
      </c>
      <c r="F129" s="9">
        <f t="shared" ca="1" si="12"/>
        <v>12</v>
      </c>
      <c r="G129" s="9">
        <f t="shared" ca="1" si="13"/>
        <v>2</v>
      </c>
      <c r="H129" s="9">
        <f t="shared" ca="1" si="14"/>
        <v>759</v>
      </c>
      <c r="I129" s="12">
        <f t="shared" ca="1" si="15"/>
        <v>0.41</v>
      </c>
      <c r="J129" s="9" t="str">
        <f t="shared" ca="1" si="16"/>
        <v>No</v>
      </c>
      <c r="K129" s="9">
        <f ca="1">_xlfn.XLOOKUP(C129,age[Age_Min], age[Age_Points],,-1)</f>
        <v>4</v>
      </c>
      <c r="L129" s="9">
        <f ca="1">_xlfn.XLOOKUP(D129, income[Income_Min], income[Income_Points],,-1)</f>
        <v>6</v>
      </c>
      <c r="M129" s="9">
        <f ca="1">_xlfn.XLOOKUP(H129,credit[Credit_Min], credit[Credit_Points],,-1)</f>
        <v>6</v>
      </c>
      <c r="N129" s="9">
        <f ca="1">_xlfn.XLOOKUP(I129, dti[DTI_Min],dti[DTI_Points],,-1)</f>
        <v>1</v>
      </c>
      <c r="O129" s="9">
        <f ca="1">_xlfn.XLOOKUP(G129, employment[Emp_Min], employment[Points],,-1)</f>
        <v>3</v>
      </c>
      <c r="P129" s="9">
        <f ca="1">_xlfn.XLOOKUP(J129, default[PrevDefault],default[Default_Points],,-1)</f>
        <v>5</v>
      </c>
      <c r="Q129" s="10">
        <f ca="1">(K129*CONFIG!$K$14)+(L129*CONFIG!$K$15)+(M129*CONFIG!$K$16)+(N129*CONFIG!$K$17)+(O129*CONFIG!$K$18)+(P129*CONFIG!$K$19)</f>
        <v>32</v>
      </c>
      <c r="R129" s="10" t="str">
        <f ca="1">_xlfn.XLOOKUP(Q129,risk[Score_Min],risk[Risk_Level],,-1)</f>
        <v>Low</v>
      </c>
      <c r="S129" s="10" t="str">
        <f t="shared" ca="1" si="17"/>
        <v>Approved</v>
      </c>
      <c r="T129" s="10">
        <f ca="1">IF(applicants[[#This Row],[Decision]]="Approved",1,0)</f>
        <v>1</v>
      </c>
      <c r="U129" s="10" t="str" cm="1">
        <f t="array" aca="1" ref="U129" ca="1">_xlfn.XLOOKUP(H129,{0,600,680,700,740,800},
             {"&lt;600","600–679","680–699","700–739","740–799","800+"},,-1)</f>
        <v>740–799</v>
      </c>
      <c r="V129" s="10" t="str" cm="1">
        <f t="array" aca="1" ref="V129" ca="1">_xlfn.XLOOKUP(I129,{0,0.25,0.4},
             {"&lt;25%","25–40%","40%+"},,-1)</f>
        <v>40%+</v>
      </c>
      <c r="W129" s="10" t="str" cm="1">
        <f t="array" aca="1" ref="W129" ca="1">_xlfn.XLOOKUP(D129,{0,40000,80000,120000},
             {"&lt;40k","40–79k","80–119k","120k+"},,-1)</f>
        <v>80–119k</v>
      </c>
    </row>
    <row r="130" spans="2:23" ht="17" x14ac:dyDescent="0.4">
      <c r="B130" s="9">
        <v>127</v>
      </c>
      <c r="C130" s="9">
        <f t="shared" ca="1" si="9"/>
        <v>49</v>
      </c>
      <c r="D130" s="11">
        <f t="shared" ca="1" si="10"/>
        <v>58322</v>
      </c>
      <c r="E130" s="11">
        <f t="shared" ca="1" si="11"/>
        <v>23873</v>
      </c>
      <c r="F130" s="9">
        <f t="shared" ca="1" si="12"/>
        <v>60</v>
      </c>
      <c r="G130" s="9">
        <f t="shared" ca="1" si="13"/>
        <v>10</v>
      </c>
      <c r="H130" s="9">
        <f t="shared" ca="1" si="14"/>
        <v>778</v>
      </c>
      <c r="I130" s="12">
        <f t="shared" ca="1" si="15"/>
        <v>0.42</v>
      </c>
      <c r="J130" s="9" t="str">
        <f t="shared" ca="1" si="16"/>
        <v>Yes</v>
      </c>
      <c r="K130" s="9">
        <f ca="1">_xlfn.XLOOKUP(C130,age[Age_Min], age[Age_Points],,-1)</f>
        <v>4</v>
      </c>
      <c r="L130" s="9">
        <f ca="1">_xlfn.XLOOKUP(D130, income[Income_Min], income[Income_Points],,-1)</f>
        <v>5</v>
      </c>
      <c r="M130" s="9">
        <f ca="1">_xlfn.XLOOKUP(H130,credit[Credit_Min], credit[Credit_Points],,-1)</f>
        <v>6</v>
      </c>
      <c r="N130" s="9">
        <f ca="1">_xlfn.XLOOKUP(I130, dti[DTI_Min],dti[DTI_Points],,-1)</f>
        <v>1</v>
      </c>
      <c r="O130" s="9">
        <f ca="1">_xlfn.XLOOKUP(G130, employment[Emp_Min], employment[Points],,-1)</f>
        <v>5</v>
      </c>
      <c r="P130" s="9">
        <f ca="1">_xlfn.XLOOKUP(J130, default[PrevDefault],default[Default_Points],,-1)</f>
        <v>0</v>
      </c>
      <c r="Q130" s="10">
        <f ca="1">(K130*CONFIG!$K$14)+(L130*CONFIG!$K$15)+(M130*CONFIG!$K$16)+(N130*CONFIG!$K$17)+(O130*CONFIG!$K$18)+(P130*CONFIG!$K$19)</f>
        <v>28</v>
      </c>
      <c r="R130" s="10" t="str">
        <f ca="1">_xlfn.XLOOKUP(Q130,risk[Score_Min],risk[Risk_Level],,-1)</f>
        <v>Medium</v>
      </c>
      <c r="S130" s="10" t="str">
        <f t="shared" ca="1" si="17"/>
        <v>Approved</v>
      </c>
      <c r="T130" s="10">
        <f ca="1">IF(applicants[[#This Row],[Decision]]="Approved",1,0)</f>
        <v>1</v>
      </c>
      <c r="U130" s="10" t="str" cm="1">
        <f t="array" aca="1" ref="U130" ca="1">_xlfn.XLOOKUP(H130,{0,600,680,700,740,800},
             {"&lt;600","600–679","680–699","700–739","740–799","800+"},,-1)</f>
        <v>740–799</v>
      </c>
      <c r="V130" s="10" t="str" cm="1">
        <f t="array" aca="1" ref="V130" ca="1">_xlfn.XLOOKUP(I130,{0,0.25,0.4},
             {"&lt;25%","25–40%","40%+"},,-1)</f>
        <v>40%+</v>
      </c>
      <c r="W130" s="10" t="str" cm="1">
        <f t="array" aca="1" ref="W130" ca="1">_xlfn.XLOOKUP(D130,{0,40000,80000,120000},
             {"&lt;40k","40–79k","80–119k","120k+"},,-1)</f>
        <v>40–79k</v>
      </c>
    </row>
    <row r="131" spans="2:23" ht="17" x14ac:dyDescent="0.4">
      <c r="B131" s="9">
        <v>128</v>
      </c>
      <c r="C131" s="9">
        <f t="shared" ca="1" si="9"/>
        <v>47</v>
      </c>
      <c r="D131" s="11">
        <f t="shared" ca="1" si="10"/>
        <v>113567</v>
      </c>
      <c r="E131" s="11">
        <f t="shared" ca="1" si="11"/>
        <v>7119</v>
      </c>
      <c r="F131" s="9">
        <f t="shared" ca="1" si="12"/>
        <v>12</v>
      </c>
      <c r="G131" s="9">
        <f t="shared" ca="1" si="13"/>
        <v>4</v>
      </c>
      <c r="H131" s="9">
        <f t="shared" ca="1" si="14"/>
        <v>850</v>
      </c>
      <c r="I131" s="12">
        <f t="shared" ca="1" si="15"/>
        <v>0.36</v>
      </c>
      <c r="J131" s="9" t="str">
        <f t="shared" ca="1" si="16"/>
        <v>No</v>
      </c>
      <c r="K131" s="9">
        <f ca="1">_xlfn.XLOOKUP(C131,age[Age_Min], age[Age_Points],,-1)</f>
        <v>4</v>
      </c>
      <c r="L131" s="9">
        <f ca="1">_xlfn.XLOOKUP(D131, income[Income_Min], income[Income_Points],,-1)</f>
        <v>6</v>
      </c>
      <c r="M131" s="9">
        <f ca="1">_xlfn.XLOOKUP(H131,credit[Credit_Min], credit[Credit_Points],,-1)</f>
        <v>6</v>
      </c>
      <c r="N131" s="9">
        <f ca="1">_xlfn.XLOOKUP(I131, dti[DTI_Min],dti[DTI_Points],,-1)</f>
        <v>3</v>
      </c>
      <c r="O131" s="9">
        <f ca="1">_xlfn.XLOOKUP(G131, employment[Emp_Min], employment[Points],,-1)</f>
        <v>3</v>
      </c>
      <c r="P131" s="9">
        <f ca="1">_xlfn.XLOOKUP(J131, default[PrevDefault],default[Default_Points],,-1)</f>
        <v>5</v>
      </c>
      <c r="Q131" s="10">
        <f ca="1">(K131*CONFIG!$K$14)+(L131*CONFIG!$K$15)+(M131*CONFIG!$K$16)+(N131*CONFIG!$K$17)+(O131*CONFIG!$K$18)+(P131*CONFIG!$K$19)</f>
        <v>36</v>
      </c>
      <c r="R131" s="10" t="str">
        <f ca="1">_xlfn.XLOOKUP(Q131,risk[Score_Min],risk[Risk_Level],,-1)</f>
        <v>Low</v>
      </c>
      <c r="S131" s="10" t="str">
        <f t="shared" ca="1" si="17"/>
        <v>Approved</v>
      </c>
      <c r="T131" s="10">
        <f ca="1">IF(applicants[[#This Row],[Decision]]="Approved",1,0)</f>
        <v>1</v>
      </c>
      <c r="U131" s="10" t="str" cm="1">
        <f t="array" aca="1" ref="U131" ca="1">_xlfn.XLOOKUP(H131,{0,600,680,700,740,800},
             {"&lt;600","600–679","680–699","700–739","740–799","800+"},,-1)</f>
        <v>800+</v>
      </c>
      <c r="V131" s="10" t="str" cm="1">
        <f t="array" aca="1" ref="V131" ca="1">_xlfn.XLOOKUP(I131,{0,0.25,0.4},
             {"&lt;25%","25–40%","40%+"},,-1)</f>
        <v>25–40%</v>
      </c>
      <c r="W131" s="10" t="str" cm="1">
        <f t="array" aca="1" ref="W131" ca="1">_xlfn.XLOOKUP(D131,{0,40000,80000,120000},
             {"&lt;40k","40–79k","80–119k","120k+"},,-1)</f>
        <v>80–119k</v>
      </c>
    </row>
    <row r="132" spans="2:23" ht="17" x14ac:dyDescent="0.4">
      <c r="B132" s="9">
        <v>129</v>
      </c>
      <c r="C132" s="9">
        <f t="shared" ca="1" si="9"/>
        <v>23</v>
      </c>
      <c r="D132" s="11">
        <f t="shared" ca="1" si="10"/>
        <v>147861</v>
      </c>
      <c r="E132" s="11">
        <f t="shared" ca="1" si="11"/>
        <v>14324</v>
      </c>
      <c r="F132" s="9">
        <f t="shared" ca="1" si="12"/>
        <v>12</v>
      </c>
      <c r="G132" s="9">
        <f t="shared" ca="1" si="13"/>
        <v>3</v>
      </c>
      <c r="H132" s="9">
        <f t="shared" ca="1" si="14"/>
        <v>588</v>
      </c>
      <c r="I132" s="12">
        <f t="shared" ca="1" si="15"/>
        <v>0.4</v>
      </c>
      <c r="J132" s="9" t="str">
        <f t="shared" ca="1" si="16"/>
        <v>No</v>
      </c>
      <c r="K132" s="9">
        <f ca="1">_xlfn.XLOOKUP(C132,age[Age_Min], age[Age_Points],,-1)</f>
        <v>2</v>
      </c>
      <c r="L132" s="9">
        <f ca="1">_xlfn.XLOOKUP(D132, income[Income_Min], income[Income_Points],,-1)</f>
        <v>6</v>
      </c>
      <c r="M132" s="9">
        <f ca="1">_xlfn.XLOOKUP(H132,credit[Credit_Min], credit[Credit_Points],,-1)</f>
        <v>1</v>
      </c>
      <c r="N132" s="9">
        <f ca="1">_xlfn.XLOOKUP(I132, dti[DTI_Min],dti[DTI_Points],,-1)</f>
        <v>1</v>
      </c>
      <c r="O132" s="9">
        <f ca="1">_xlfn.XLOOKUP(G132, employment[Emp_Min], employment[Points],,-1)</f>
        <v>3</v>
      </c>
      <c r="P132" s="9">
        <f ca="1">_xlfn.XLOOKUP(J132, default[PrevDefault],default[Default_Points],,-1)</f>
        <v>5</v>
      </c>
      <c r="Q132" s="10">
        <f ca="1">(K132*CONFIG!$K$14)+(L132*CONFIG!$K$15)+(M132*CONFIG!$K$16)+(N132*CONFIG!$K$17)+(O132*CONFIG!$K$18)+(P132*CONFIG!$K$19)</f>
        <v>20</v>
      </c>
      <c r="R132" s="10" t="str">
        <f ca="1">_xlfn.XLOOKUP(Q132,risk[Score_Min],risk[Risk_Level],,-1)</f>
        <v>Medium</v>
      </c>
      <c r="S132" s="10" t="str">
        <f t="shared" ca="1" si="17"/>
        <v>Rejected</v>
      </c>
      <c r="T132" s="10">
        <f ca="1">IF(applicants[[#This Row],[Decision]]="Approved",1,0)</f>
        <v>0</v>
      </c>
      <c r="U132" s="10" t="str" cm="1">
        <f t="array" aca="1" ref="U132" ca="1">_xlfn.XLOOKUP(H132,{0,600,680,700,740,800},
             {"&lt;600","600–679","680–699","700–739","740–799","800+"},,-1)</f>
        <v>&lt;600</v>
      </c>
      <c r="V132" s="10" t="str" cm="1">
        <f t="array" aca="1" ref="V132" ca="1">_xlfn.XLOOKUP(I132,{0,0.25,0.4},
             {"&lt;25%","25–40%","40%+"},,-1)</f>
        <v>40%+</v>
      </c>
      <c r="W132" s="10" t="str" cm="1">
        <f t="array" aca="1" ref="W132" ca="1">_xlfn.XLOOKUP(D132,{0,40000,80000,120000},
             {"&lt;40k","40–79k","80–119k","120k+"},,-1)</f>
        <v>120k+</v>
      </c>
    </row>
    <row r="133" spans="2:23" ht="17" x14ac:dyDescent="0.4">
      <c r="B133" s="9">
        <v>130</v>
      </c>
      <c r="C133" s="9">
        <f t="shared" ref="C133:C196" ca="1" si="18">RANDBETWEEN(22,60)</f>
        <v>31</v>
      </c>
      <c r="D133" s="11">
        <f t="shared" ref="D133:D196" ca="1" si="19">RANDBETWEEN(30000, 150000)</f>
        <v>74576</v>
      </c>
      <c r="E133" s="11">
        <f t="shared" ref="E133:E196" ca="1" si="20">RANDBETWEEN(5000, 40000)</f>
        <v>20529</v>
      </c>
      <c r="F133" s="9">
        <f t="shared" ref="F133:F196" ca="1" si="21">CHOOSE(RANDBETWEEN(1,5),12,24,36,48,60)</f>
        <v>60</v>
      </c>
      <c r="G133" s="9">
        <f t="shared" ref="G133:G196" ca="1" si="22">RANDBETWEEN(0,10)</f>
        <v>2</v>
      </c>
      <c r="H133" s="9">
        <f t="shared" ref="H133:H196" ca="1" si="23">RANDBETWEEN(550,850)</f>
        <v>684</v>
      </c>
      <c r="I133" s="12">
        <f t="shared" ref="I133:I196" ca="1" si="24">ROUND(RAND()*(0.5-0.1)+0.1,2)</f>
        <v>0.17</v>
      </c>
      <c r="J133" s="9" t="str">
        <f t="shared" ref="J133:J196" ca="1" si="25">IF(RAND()&lt;0.1,"Yes","No")</f>
        <v>No</v>
      </c>
      <c r="K133" s="9">
        <f ca="1">_xlfn.XLOOKUP(C133,age[Age_Min], age[Age_Points],,-1)</f>
        <v>5</v>
      </c>
      <c r="L133" s="9">
        <f ca="1">_xlfn.XLOOKUP(D133, income[Income_Min], income[Income_Points],,-1)</f>
        <v>5</v>
      </c>
      <c r="M133" s="9">
        <f ca="1">_xlfn.XLOOKUP(H133,credit[Credit_Min], credit[Credit_Points],,-1)</f>
        <v>3</v>
      </c>
      <c r="N133" s="9">
        <f ca="1">_xlfn.XLOOKUP(I133, dti[DTI_Min],dti[DTI_Points],,-1)</f>
        <v>6</v>
      </c>
      <c r="O133" s="9">
        <f ca="1">_xlfn.XLOOKUP(G133, employment[Emp_Min], employment[Points],,-1)</f>
        <v>3</v>
      </c>
      <c r="P133" s="9">
        <f ca="1">_xlfn.XLOOKUP(J133, default[PrevDefault],default[Default_Points],,-1)</f>
        <v>5</v>
      </c>
      <c r="Q133" s="10">
        <f ca="1">(K133*CONFIG!$K$14)+(L133*CONFIG!$K$15)+(M133*CONFIG!$K$16)+(N133*CONFIG!$K$17)+(O133*CONFIG!$K$18)+(P133*CONFIG!$K$19)</f>
        <v>36</v>
      </c>
      <c r="R133" s="10" t="str">
        <f ca="1">_xlfn.XLOOKUP(Q133,risk[Score_Min],risk[Risk_Level],,-1)</f>
        <v>Low</v>
      </c>
      <c r="S133" s="10" t="str">
        <f t="shared" ref="S133:S196" ca="1" si="26">IF(R133="High","Rejected",
   IF(R133="Low","Approved",
   IF(H133&gt;=700,"Approved",
   IF(RAND()&lt;0.3,"Approved","Rejected"))))</f>
        <v>Approved</v>
      </c>
      <c r="T133" s="10">
        <f ca="1">IF(applicants[[#This Row],[Decision]]="Approved",1,0)</f>
        <v>1</v>
      </c>
      <c r="U133" s="10" t="str" cm="1">
        <f t="array" aca="1" ref="U133" ca="1">_xlfn.XLOOKUP(H133,{0,600,680,700,740,800},
             {"&lt;600","600–679","680–699","700–739","740–799","800+"},,-1)</f>
        <v>680–699</v>
      </c>
      <c r="V133" s="10" t="str" cm="1">
        <f t="array" aca="1" ref="V133" ca="1">_xlfn.XLOOKUP(I133,{0,0.25,0.4},
             {"&lt;25%","25–40%","40%+"},,-1)</f>
        <v>&lt;25%</v>
      </c>
      <c r="W133" s="10" t="str" cm="1">
        <f t="array" aca="1" ref="W133" ca="1">_xlfn.XLOOKUP(D133,{0,40000,80000,120000},
             {"&lt;40k","40–79k","80–119k","120k+"},,-1)</f>
        <v>40–79k</v>
      </c>
    </row>
    <row r="134" spans="2:23" ht="17" x14ac:dyDescent="0.4">
      <c r="B134" s="9">
        <v>131</v>
      </c>
      <c r="C134" s="9">
        <f t="shared" ca="1" si="18"/>
        <v>53</v>
      </c>
      <c r="D134" s="11">
        <f t="shared" ca="1" si="19"/>
        <v>130481</v>
      </c>
      <c r="E134" s="11">
        <f t="shared" ca="1" si="20"/>
        <v>31425</v>
      </c>
      <c r="F134" s="9">
        <f t="shared" ca="1" si="21"/>
        <v>36</v>
      </c>
      <c r="G134" s="9">
        <f t="shared" ca="1" si="22"/>
        <v>5</v>
      </c>
      <c r="H134" s="9">
        <f t="shared" ca="1" si="23"/>
        <v>601</v>
      </c>
      <c r="I134" s="12">
        <f t="shared" ca="1" si="24"/>
        <v>0.11</v>
      </c>
      <c r="J134" s="9" t="str">
        <f t="shared" ca="1" si="25"/>
        <v>Yes</v>
      </c>
      <c r="K134" s="9">
        <f ca="1">_xlfn.XLOOKUP(C134,age[Age_Min], age[Age_Points],,-1)</f>
        <v>4</v>
      </c>
      <c r="L134" s="9">
        <f ca="1">_xlfn.XLOOKUP(D134, income[Income_Min], income[Income_Points],,-1)</f>
        <v>6</v>
      </c>
      <c r="M134" s="9">
        <f ca="1">_xlfn.XLOOKUP(H134,credit[Credit_Min], credit[Credit_Points],,-1)</f>
        <v>3</v>
      </c>
      <c r="N134" s="9">
        <f ca="1">_xlfn.XLOOKUP(I134, dti[DTI_Min],dti[DTI_Points],,-1)</f>
        <v>6</v>
      </c>
      <c r="O134" s="9">
        <f ca="1">_xlfn.XLOOKUP(G134, employment[Emp_Min], employment[Points],,-1)</f>
        <v>3</v>
      </c>
      <c r="P134" s="9">
        <f ca="1">_xlfn.XLOOKUP(J134, default[PrevDefault],default[Default_Points],,-1)</f>
        <v>0</v>
      </c>
      <c r="Q134" s="10">
        <f ca="1">(K134*CONFIG!$K$14)+(L134*CONFIG!$K$15)+(M134*CONFIG!$K$16)+(N134*CONFIG!$K$17)+(O134*CONFIG!$K$18)+(P134*CONFIG!$K$19)</f>
        <v>31</v>
      </c>
      <c r="R134" s="10" t="str">
        <f ca="1">_xlfn.XLOOKUP(Q134,risk[Score_Min],risk[Risk_Level],,-1)</f>
        <v>Low</v>
      </c>
      <c r="S134" s="10" t="str">
        <f t="shared" ca="1" si="26"/>
        <v>Approved</v>
      </c>
      <c r="T134" s="10">
        <f ca="1">IF(applicants[[#This Row],[Decision]]="Approved",1,0)</f>
        <v>1</v>
      </c>
      <c r="U134" s="10" t="str" cm="1">
        <f t="array" aca="1" ref="U134" ca="1">_xlfn.XLOOKUP(H134,{0,600,680,700,740,800},
             {"&lt;600","600–679","680–699","700–739","740–799","800+"},,-1)</f>
        <v>600–679</v>
      </c>
      <c r="V134" s="10" t="str" cm="1">
        <f t="array" aca="1" ref="V134" ca="1">_xlfn.XLOOKUP(I134,{0,0.25,0.4},
             {"&lt;25%","25–40%","40%+"},,-1)</f>
        <v>&lt;25%</v>
      </c>
      <c r="W134" s="10" t="str" cm="1">
        <f t="array" aca="1" ref="W134" ca="1">_xlfn.XLOOKUP(D134,{0,40000,80000,120000},
             {"&lt;40k","40–79k","80–119k","120k+"},,-1)</f>
        <v>120k+</v>
      </c>
    </row>
    <row r="135" spans="2:23" ht="17" x14ac:dyDescent="0.4">
      <c r="B135" s="9">
        <v>132</v>
      </c>
      <c r="C135" s="9">
        <f t="shared" ca="1" si="18"/>
        <v>57</v>
      </c>
      <c r="D135" s="11">
        <f t="shared" ca="1" si="19"/>
        <v>140359</v>
      </c>
      <c r="E135" s="11">
        <f t="shared" ca="1" si="20"/>
        <v>28352</v>
      </c>
      <c r="F135" s="9">
        <f t="shared" ca="1" si="21"/>
        <v>60</v>
      </c>
      <c r="G135" s="9">
        <f t="shared" ca="1" si="22"/>
        <v>2</v>
      </c>
      <c r="H135" s="9">
        <f t="shared" ca="1" si="23"/>
        <v>556</v>
      </c>
      <c r="I135" s="12">
        <f t="shared" ca="1" si="24"/>
        <v>0.13</v>
      </c>
      <c r="J135" s="9" t="str">
        <f t="shared" ca="1" si="25"/>
        <v>No</v>
      </c>
      <c r="K135" s="9">
        <f ca="1">_xlfn.XLOOKUP(C135,age[Age_Min], age[Age_Points],,-1)</f>
        <v>4</v>
      </c>
      <c r="L135" s="9">
        <f ca="1">_xlfn.XLOOKUP(D135, income[Income_Min], income[Income_Points],,-1)</f>
        <v>6</v>
      </c>
      <c r="M135" s="9">
        <f ca="1">_xlfn.XLOOKUP(H135,credit[Credit_Min], credit[Credit_Points],,-1)</f>
        <v>1</v>
      </c>
      <c r="N135" s="9">
        <f ca="1">_xlfn.XLOOKUP(I135, dti[DTI_Min],dti[DTI_Points],,-1)</f>
        <v>6</v>
      </c>
      <c r="O135" s="9">
        <f ca="1">_xlfn.XLOOKUP(G135, employment[Emp_Min], employment[Points],,-1)</f>
        <v>3</v>
      </c>
      <c r="P135" s="9">
        <f ca="1">_xlfn.XLOOKUP(J135, default[PrevDefault],default[Default_Points],,-1)</f>
        <v>5</v>
      </c>
      <c r="Q135" s="10">
        <f ca="1">(K135*CONFIG!$K$14)+(L135*CONFIG!$K$15)+(M135*CONFIG!$K$16)+(N135*CONFIG!$K$17)+(O135*CONFIG!$K$18)+(P135*CONFIG!$K$19)</f>
        <v>32</v>
      </c>
      <c r="R135" s="10" t="str">
        <f ca="1">_xlfn.XLOOKUP(Q135,risk[Score_Min],risk[Risk_Level],,-1)</f>
        <v>Low</v>
      </c>
      <c r="S135" s="10" t="str">
        <f t="shared" ca="1" si="26"/>
        <v>Approved</v>
      </c>
      <c r="T135" s="10">
        <f ca="1">IF(applicants[[#This Row],[Decision]]="Approved",1,0)</f>
        <v>1</v>
      </c>
      <c r="U135" s="10" t="str" cm="1">
        <f t="array" aca="1" ref="U135" ca="1">_xlfn.XLOOKUP(H135,{0,600,680,700,740,800},
             {"&lt;600","600–679","680–699","700–739","740–799","800+"},,-1)</f>
        <v>&lt;600</v>
      </c>
      <c r="V135" s="10" t="str" cm="1">
        <f t="array" aca="1" ref="V135" ca="1">_xlfn.XLOOKUP(I135,{0,0.25,0.4},
             {"&lt;25%","25–40%","40%+"},,-1)</f>
        <v>&lt;25%</v>
      </c>
      <c r="W135" s="10" t="str" cm="1">
        <f t="array" aca="1" ref="W135" ca="1">_xlfn.XLOOKUP(D135,{0,40000,80000,120000},
             {"&lt;40k","40–79k","80–119k","120k+"},,-1)</f>
        <v>120k+</v>
      </c>
    </row>
    <row r="136" spans="2:23" ht="17" x14ac:dyDescent="0.4">
      <c r="B136" s="9">
        <v>133</v>
      </c>
      <c r="C136" s="9">
        <f t="shared" ca="1" si="18"/>
        <v>57</v>
      </c>
      <c r="D136" s="11">
        <f t="shared" ca="1" si="19"/>
        <v>82477</v>
      </c>
      <c r="E136" s="11">
        <f t="shared" ca="1" si="20"/>
        <v>15990</v>
      </c>
      <c r="F136" s="9">
        <f t="shared" ca="1" si="21"/>
        <v>12</v>
      </c>
      <c r="G136" s="9">
        <f t="shared" ca="1" si="22"/>
        <v>1</v>
      </c>
      <c r="H136" s="9">
        <f t="shared" ca="1" si="23"/>
        <v>694</v>
      </c>
      <c r="I136" s="12">
        <f t="shared" ca="1" si="24"/>
        <v>0.5</v>
      </c>
      <c r="J136" s="9" t="str">
        <f t="shared" ca="1" si="25"/>
        <v>No</v>
      </c>
      <c r="K136" s="9">
        <f ca="1">_xlfn.XLOOKUP(C136,age[Age_Min], age[Age_Points],,-1)</f>
        <v>4</v>
      </c>
      <c r="L136" s="9">
        <f ca="1">_xlfn.XLOOKUP(D136, income[Income_Min], income[Income_Points],,-1)</f>
        <v>6</v>
      </c>
      <c r="M136" s="9">
        <f ca="1">_xlfn.XLOOKUP(H136,credit[Credit_Min], credit[Credit_Points],,-1)</f>
        <v>3</v>
      </c>
      <c r="N136" s="9">
        <f ca="1">_xlfn.XLOOKUP(I136, dti[DTI_Min],dti[DTI_Points],,-1)</f>
        <v>1</v>
      </c>
      <c r="O136" s="9">
        <f ca="1">_xlfn.XLOOKUP(G136, employment[Emp_Min], employment[Points],,-1)</f>
        <v>1</v>
      </c>
      <c r="P136" s="9">
        <f ca="1">_xlfn.XLOOKUP(J136, default[PrevDefault],default[Default_Points],,-1)</f>
        <v>5</v>
      </c>
      <c r="Q136" s="10">
        <f ca="1">(K136*CONFIG!$K$14)+(L136*CONFIG!$K$15)+(M136*CONFIG!$K$16)+(N136*CONFIG!$K$17)+(O136*CONFIG!$K$18)+(P136*CONFIG!$K$19)</f>
        <v>24</v>
      </c>
      <c r="R136" s="10" t="str">
        <f ca="1">_xlfn.XLOOKUP(Q136,risk[Score_Min],risk[Risk_Level],,-1)</f>
        <v>Medium</v>
      </c>
      <c r="S136" s="10" t="str">
        <f t="shared" ca="1" si="26"/>
        <v>Approved</v>
      </c>
      <c r="T136" s="10">
        <f ca="1">IF(applicants[[#This Row],[Decision]]="Approved",1,0)</f>
        <v>1</v>
      </c>
      <c r="U136" s="10" t="str" cm="1">
        <f t="array" aca="1" ref="U136" ca="1">_xlfn.XLOOKUP(H136,{0,600,680,700,740,800},
             {"&lt;600","600–679","680–699","700–739","740–799","800+"},,-1)</f>
        <v>680–699</v>
      </c>
      <c r="V136" s="10" t="str" cm="1">
        <f t="array" aca="1" ref="V136" ca="1">_xlfn.XLOOKUP(I136,{0,0.25,0.4},
             {"&lt;25%","25–40%","40%+"},,-1)</f>
        <v>40%+</v>
      </c>
      <c r="W136" s="10" t="str" cm="1">
        <f t="array" aca="1" ref="W136" ca="1">_xlfn.XLOOKUP(D136,{0,40000,80000,120000},
             {"&lt;40k","40–79k","80–119k","120k+"},,-1)</f>
        <v>80–119k</v>
      </c>
    </row>
    <row r="137" spans="2:23" ht="17" x14ac:dyDescent="0.4">
      <c r="B137" s="9">
        <v>134</v>
      </c>
      <c r="C137" s="9">
        <f t="shared" ca="1" si="18"/>
        <v>56</v>
      </c>
      <c r="D137" s="11">
        <f t="shared" ca="1" si="19"/>
        <v>115589</v>
      </c>
      <c r="E137" s="11">
        <f t="shared" ca="1" si="20"/>
        <v>22526</v>
      </c>
      <c r="F137" s="9">
        <f t="shared" ca="1" si="21"/>
        <v>12</v>
      </c>
      <c r="G137" s="9">
        <f t="shared" ca="1" si="22"/>
        <v>9</v>
      </c>
      <c r="H137" s="9">
        <f t="shared" ca="1" si="23"/>
        <v>655</v>
      </c>
      <c r="I137" s="12">
        <f t="shared" ca="1" si="24"/>
        <v>0.4</v>
      </c>
      <c r="J137" s="9" t="str">
        <f t="shared" ca="1" si="25"/>
        <v>No</v>
      </c>
      <c r="K137" s="9">
        <f ca="1">_xlfn.XLOOKUP(C137,age[Age_Min], age[Age_Points],,-1)</f>
        <v>4</v>
      </c>
      <c r="L137" s="9">
        <f ca="1">_xlfn.XLOOKUP(D137, income[Income_Min], income[Income_Points],,-1)</f>
        <v>6</v>
      </c>
      <c r="M137" s="9">
        <f ca="1">_xlfn.XLOOKUP(H137,credit[Credit_Min], credit[Credit_Points],,-1)</f>
        <v>3</v>
      </c>
      <c r="N137" s="9">
        <f ca="1">_xlfn.XLOOKUP(I137, dti[DTI_Min],dti[DTI_Points],,-1)</f>
        <v>1</v>
      </c>
      <c r="O137" s="9">
        <f ca="1">_xlfn.XLOOKUP(G137, employment[Emp_Min], employment[Points],,-1)</f>
        <v>5</v>
      </c>
      <c r="P137" s="9">
        <f ca="1">_xlfn.XLOOKUP(J137, default[PrevDefault],default[Default_Points],,-1)</f>
        <v>5</v>
      </c>
      <c r="Q137" s="10">
        <f ca="1">(K137*CONFIG!$K$14)+(L137*CONFIG!$K$15)+(M137*CONFIG!$K$16)+(N137*CONFIG!$K$17)+(O137*CONFIG!$K$18)+(P137*CONFIG!$K$19)</f>
        <v>28</v>
      </c>
      <c r="R137" s="10" t="str">
        <f ca="1">_xlfn.XLOOKUP(Q137,risk[Score_Min],risk[Risk_Level],,-1)</f>
        <v>Medium</v>
      </c>
      <c r="S137" s="10" t="str">
        <f t="shared" ca="1" si="26"/>
        <v>Rejected</v>
      </c>
      <c r="T137" s="10">
        <f ca="1">IF(applicants[[#This Row],[Decision]]="Approved",1,0)</f>
        <v>0</v>
      </c>
      <c r="U137" s="10" t="str" cm="1">
        <f t="array" aca="1" ref="U137" ca="1">_xlfn.XLOOKUP(H137,{0,600,680,700,740,800},
             {"&lt;600","600–679","680–699","700–739","740–799","800+"},,-1)</f>
        <v>600–679</v>
      </c>
      <c r="V137" s="10" t="str" cm="1">
        <f t="array" aca="1" ref="V137" ca="1">_xlfn.XLOOKUP(I137,{0,0.25,0.4},
             {"&lt;25%","25–40%","40%+"},,-1)</f>
        <v>40%+</v>
      </c>
      <c r="W137" s="10" t="str" cm="1">
        <f t="array" aca="1" ref="W137" ca="1">_xlfn.XLOOKUP(D137,{0,40000,80000,120000},
             {"&lt;40k","40–79k","80–119k","120k+"},,-1)</f>
        <v>80–119k</v>
      </c>
    </row>
    <row r="138" spans="2:23" ht="17" x14ac:dyDescent="0.4">
      <c r="B138" s="9">
        <v>135</v>
      </c>
      <c r="C138" s="9">
        <f t="shared" ca="1" si="18"/>
        <v>56</v>
      </c>
      <c r="D138" s="11">
        <f t="shared" ca="1" si="19"/>
        <v>146656</v>
      </c>
      <c r="E138" s="11">
        <f t="shared" ca="1" si="20"/>
        <v>18216</v>
      </c>
      <c r="F138" s="9">
        <f t="shared" ca="1" si="21"/>
        <v>24</v>
      </c>
      <c r="G138" s="9">
        <f t="shared" ca="1" si="22"/>
        <v>7</v>
      </c>
      <c r="H138" s="9">
        <f t="shared" ca="1" si="23"/>
        <v>786</v>
      </c>
      <c r="I138" s="12">
        <f t="shared" ca="1" si="24"/>
        <v>0.46</v>
      </c>
      <c r="J138" s="9" t="str">
        <f t="shared" ca="1" si="25"/>
        <v>No</v>
      </c>
      <c r="K138" s="9">
        <f ca="1">_xlfn.XLOOKUP(C138,age[Age_Min], age[Age_Points],,-1)</f>
        <v>4</v>
      </c>
      <c r="L138" s="9">
        <f ca="1">_xlfn.XLOOKUP(D138, income[Income_Min], income[Income_Points],,-1)</f>
        <v>6</v>
      </c>
      <c r="M138" s="9">
        <f ca="1">_xlfn.XLOOKUP(H138,credit[Credit_Min], credit[Credit_Points],,-1)</f>
        <v>6</v>
      </c>
      <c r="N138" s="9">
        <f ca="1">_xlfn.XLOOKUP(I138, dti[DTI_Min],dti[DTI_Points],,-1)</f>
        <v>1</v>
      </c>
      <c r="O138" s="9">
        <f ca="1">_xlfn.XLOOKUP(G138, employment[Emp_Min], employment[Points],,-1)</f>
        <v>5</v>
      </c>
      <c r="P138" s="9">
        <f ca="1">_xlfn.XLOOKUP(J138, default[PrevDefault],default[Default_Points],,-1)</f>
        <v>5</v>
      </c>
      <c r="Q138" s="10">
        <f ca="1">(K138*CONFIG!$K$14)+(L138*CONFIG!$K$15)+(M138*CONFIG!$K$16)+(N138*CONFIG!$K$17)+(O138*CONFIG!$K$18)+(P138*CONFIG!$K$19)</f>
        <v>34</v>
      </c>
      <c r="R138" s="10" t="str">
        <f ca="1">_xlfn.XLOOKUP(Q138,risk[Score_Min],risk[Risk_Level],,-1)</f>
        <v>Low</v>
      </c>
      <c r="S138" s="10" t="str">
        <f t="shared" ca="1" si="26"/>
        <v>Approved</v>
      </c>
      <c r="T138" s="10">
        <f ca="1">IF(applicants[[#This Row],[Decision]]="Approved",1,0)</f>
        <v>1</v>
      </c>
      <c r="U138" s="10" t="str" cm="1">
        <f t="array" aca="1" ref="U138" ca="1">_xlfn.XLOOKUP(H138,{0,600,680,700,740,800},
             {"&lt;600","600–679","680–699","700–739","740–799","800+"},,-1)</f>
        <v>740–799</v>
      </c>
      <c r="V138" s="10" t="str" cm="1">
        <f t="array" aca="1" ref="V138" ca="1">_xlfn.XLOOKUP(I138,{0,0.25,0.4},
             {"&lt;25%","25–40%","40%+"},,-1)</f>
        <v>40%+</v>
      </c>
      <c r="W138" s="10" t="str" cm="1">
        <f t="array" aca="1" ref="W138" ca="1">_xlfn.XLOOKUP(D138,{0,40000,80000,120000},
             {"&lt;40k","40–79k","80–119k","120k+"},,-1)</f>
        <v>120k+</v>
      </c>
    </row>
    <row r="139" spans="2:23" ht="17" x14ac:dyDescent="0.4">
      <c r="B139" s="9">
        <v>136</v>
      </c>
      <c r="C139" s="9">
        <f t="shared" ca="1" si="18"/>
        <v>31</v>
      </c>
      <c r="D139" s="11">
        <f t="shared" ca="1" si="19"/>
        <v>140527</v>
      </c>
      <c r="E139" s="11">
        <f t="shared" ca="1" si="20"/>
        <v>33899</v>
      </c>
      <c r="F139" s="9">
        <f t="shared" ca="1" si="21"/>
        <v>36</v>
      </c>
      <c r="G139" s="9">
        <f t="shared" ca="1" si="22"/>
        <v>0</v>
      </c>
      <c r="H139" s="9">
        <f t="shared" ca="1" si="23"/>
        <v>637</v>
      </c>
      <c r="I139" s="12">
        <f t="shared" ca="1" si="24"/>
        <v>0.37</v>
      </c>
      <c r="J139" s="9" t="str">
        <f t="shared" ca="1" si="25"/>
        <v>No</v>
      </c>
      <c r="K139" s="9">
        <f ca="1">_xlfn.XLOOKUP(C139,age[Age_Min], age[Age_Points],,-1)</f>
        <v>5</v>
      </c>
      <c r="L139" s="9">
        <f ca="1">_xlfn.XLOOKUP(D139, income[Income_Min], income[Income_Points],,-1)</f>
        <v>6</v>
      </c>
      <c r="M139" s="9">
        <f ca="1">_xlfn.XLOOKUP(H139,credit[Credit_Min], credit[Credit_Points],,-1)</f>
        <v>3</v>
      </c>
      <c r="N139" s="9">
        <f ca="1">_xlfn.XLOOKUP(I139, dti[DTI_Min],dti[DTI_Points],,-1)</f>
        <v>3</v>
      </c>
      <c r="O139" s="9">
        <f ca="1">_xlfn.XLOOKUP(G139, employment[Emp_Min], employment[Points],,-1)</f>
        <v>1</v>
      </c>
      <c r="P139" s="9">
        <f ca="1">_xlfn.XLOOKUP(J139, default[PrevDefault],default[Default_Points],,-1)</f>
        <v>5</v>
      </c>
      <c r="Q139" s="10">
        <f ca="1">(K139*CONFIG!$K$14)+(L139*CONFIG!$K$15)+(M139*CONFIG!$K$16)+(N139*CONFIG!$K$17)+(O139*CONFIG!$K$18)+(P139*CONFIG!$K$19)</f>
        <v>29</v>
      </c>
      <c r="R139" s="10" t="str">
        <f ca="1">_xlfn.XLOOKUP(Q139,risk[Score_Min],risk[Risk_Level],,-1)</f>
        <v>Medium</v>
      </c>
      <c r="S139" s="10" t="str">
        <f t="shared" ca="1" si="26"/>
        <v>Rejected</v>
      </c>
      <c r="T139" s="10">
        <f ca="1">IF(applicants[[#This Row],[Decision]]="Approved",1,0)</f>
        <v>0</v>
      </c>
      <c r="U139" s="10" t="str" cm="1">
        <f t="array" aca="1" ref="U139" ca="1">_xlfn.XLOOKUP(H139,{0,600,680,700,740,800},
             {"&lt;600","600–679","680–699","700–739","740–799","800+"},,-1)</f>
        <v>600–679</v>
      </c>
      <c r="V139" s="10" t="str" cm="1">
        <f t="array" aca="1" ref="V139" ca="1">_xlfn.XLOOKUP(I139,{0,0.25,0.4},
             {"&lt;25%","25–40%","40%+"},,-1)</f>
        <v>25–40%</v>
      </c>
      <c r="W139" s="10" t="str" cm="1">
        <f t="array" aca="1" ref="W139" ca="1">_xlfn.XLOOKUP(D139,{0,40000,80000,120000},
             {"&lt;40k","40–79k","80–119k","120k+"},,-1)</f>
        <v>120k+</v>
      </c>
    </row>
    <row r="140" spans="2:23" ht="17" x14ac:dyDescent="0.4">
      <c r="B140" s="9">
        <v>137</v>
      </c>
      <c r="C140" s="9">
        <f t="shared" ca="1" si="18"/>
        <v>23</v>
      </c>
      <c r="D140" s="11">
        <f t="shared" ca="1" si="19"/>
        <v>74540</v>
      </c>
      <c r="E140" s="11">
        <f t="shared" ca="1" si="20"/>
        <v>7444</v>
      </c>
      <c r="F140" s="9">
        <f t="shared" ca="1" si="21"/>
        <v>60</v>
      </c>
      <c r="G140" s="9">
        <f t="shared" ca="1" si="22"/>
        <v>3</v>
      </c>
      <c r="H140" s="9">
        <f t="shared" ca="1" si="23"/>
        <v>742</v>
      </c>
      <c r="I140" s="12">
        <f t="shared" ca="1" si="24"/>
        <v>0.15</v>
      </c>
      <c r="J140" s="9" t="str">
        <f t="shared" ca="1" si="25"/>
        <v>No</v>
      </c>
      <c r="K140" s="9">
        <f ca="1">_xlfn.XLOOKUP(C140,age[Age_Min], age[Age_Points],,-1)</f>
        <v>2</v>
      </c>
      <c r="L140" s="9">
        <f ca="1">_xlfn.XLOOKUP(D140, income[Income_Min], income[Income_Points],,-1)</f>
        <v>5</v>
      </c>
      <c r="M140" s="9">
        <f ca="1">_xlfn.XLOOKUP(H140,credit[Credit_Min], credit[Credit_Points],,-1)</f>
        <v>5</v>
      </c>
      <c r="N140" s="9">
        <f ca="1">_xlfn.XLOOKUP(I140, dti[DTI_Min],dti[DTI_Points],,-1)</f>
        <v>6</v>
      </c>
      <c r="O140" s="9">
        <f ca="1">_xlfn.XLOOKUP(G140, employment[Emp_Min], employment[Points],,-1)</f>
        <v>3</v>
      </c>
      <c r="P140" s="9">
        <f ca="1">_xlfn.XLOOKUP(J140, default[PrevDefault],default[Default_Points],,-1)</f>
        <v>5</v>
      </c>
      <c r="Q140" s="10">
        <f ca="1">(K140*CONFIG!$K$14)+(L140*CONFIG!$K$15)+(M140*CONFIG!$K$16)+(N140*CONFIG!$K$17)+(O140*CONFIG!$K$18)+(P140*CONFIG!$K$19)</f>
        <v>37</v>
      </c>
      <c r="R140" s="10" t="str">
        <f ca="1">_xlfn.XLOOKUP(Q140,risk[Score_Min],risk[Risk_Level],,-1)</f>
        <v>Low</v>
      </c>
      <c r="S140" s="10" t="str">
        <f t="shared" ca="1" si="26"/>
        <v>Approved</v>
      </c>
      <c r="T140" s="10">
        <f ca="1">IF(applicants[[#This Row],[Decision]]="Approved",1,0)</f>
        <v>1</v>
      </c>
      <c r="U140" s="10" t="str" cm="1">
        <f t="array" aca="1" ref="U140" ca="1">_xlfn.XLOOKUP(H140,{0,600,680,700,740,800},
             {"&lt;600","600–679","680–699","700–739","740–799","800+"},,-1)</f>
        <v>740–799</v>
      </c>
      <c r="V140" s="10" t="str" cm="1">
        <f t="array" aca="1" ref="V140" ca="1">_xlfn.XLOOKUP(I140,{0,0.25,0.4},
             {"&lt;25%","25–40%","40%+"},,-1)</f>
        <v>&lt;25%</v>
      </c>
      <c r="W140" s="10" t="str" cm="1">
        <f t="array" aca="1" ref="W140" ca="1">_xlfn.XLOOKUP(D140,{0,40000,80000,120000},
             {"&lt;40k","40–79k","80–119k","120k+"},,-1)</f>
        <v>40–79k</v>
      </c>
    </row>
    <row r="141" spans="2:23" ht="17" x14ac:dyDescent="0.4">
      <c r="B141" s="9">
        <v>138</v>
      </c>
      <c r="C141" s="9">
        <f t="shared" ca="1" si="18"/>
        <v>55</v>
      </c>
      <c r="D141" s="11">
        <f t="shared" ca="1" si="19"/>
        <v>39493</v>
      </c>
      <c r="E141" s="11">
        <f t="shared" ca="1" si="20"/>
        <v>15195</v>
      </c>
      <c r="F141" s="9">
        <f t="shared" ca="1" si="21"/>
        <v>36</v>
      </c>
      <c r="G141" s="9">
        <f t="shared" ca="1" si="22"/>
        <v>3</v>
      </c>
      <c r="H141" s="9">
        <f t="shared" ca="1" si="23"/>
        <v>676</v>
      </c>
      <c r="I141" s="12">
        <f t="shared" ca="1" si="24"/>
        <v>0.34</v>
      </c>
      <c r="J141" s="9" t="str">
        <f t="shared" ca="1" si="25"/>
        <v>No</v>
      </c>
      <c r="K141" s="9">
        <f ca="1">_xlfn.XLOOKUP(C141,age[Age_Min], age[Age_Points],,-1)</f>
        <v>4</v>
      </c>
      <c r="L141" s="9">
        <f ca="1">_xlfn.XLOOKUP(D141, income[Income_Min], income[Income_Points],,-1)</f>
        <v>2</v>
      </c>
      <c r="M141" s="9">
        <f ca="1">_xlfn.XLOOKUP(H141,credit[Credit_Min], credit[Credit_Points],,-1)</f>
        <v>3</v>
      </c>
      <c r="N141" s="9">
        <f ca="1">_xlfn.XLOOKUP(I141, dti[DTI_Min],dti[DTI_Points],,-1)</f>
        <v>3</v>
      </c>
      <c r="O141" s="9">
        <f ca="1">_xlfn.XLOOKUP(G141, employment[Emp_Min], employment[Points],,-1)</f>
        <v>3</v>
      </c>
      <c r="P141" s="9">
        <f ca="1">_xlfn.XLOOKUP(J141, default[PrevDefault],default[Default_Points],,-1)</f>
        <v>5</v>
      </c>
      <c r="Q141" s="10">
        <f ca="1">(K141*CONFIG!$K$14)+(L141*CONFIG!$K$15)+(M141*CONFIG!$K$16)+(N141*CONFIG!$K$17)+(O141*CONFIG!$K$18)+(P141*CONFIG!$K$19)</f>
        <v>26</v>
      </c>
      <c r="R141" s="10" t="str">
        <f ca="1">_xlfn.XLOOKUP(Q141,risk[Score_Min],risk[Risk_Level],,-1)</f>
        <v>Medium</v>
      </c>
      <c r="S141" s="10" t="str">
        <f t="shared" ca="1" si="26"/>
        <v>Approved</v>
      </c>
      <c r="T141" s="10">
        <f ca="1">IF(applicants[[#This Row],[Decision]]="Approved",1,0)</f>
        <v>1</v>
      </c>
      <c r="U141" s="10" t="str" cm="1">
        <f t="array" aca="1" ref="U141" ca="1">_xlfn.XLOOKUP(H141,{0,600,680,700,740,800},
             {"&lt;600","600–679","680–699","700–739","740–799","800+"},,-1)</f>
        <v>600–679</v>
      </c>
      <c r="V141" s="10" t="str" cm="1">
        <f t="array" aca="1" ref="V141" ca="1">_xlfn.XLOOKUP(I141,{0,0.25,0.4},
             {"&lt;25%","25–40%","40%+"},,-1)</f>
        <v>25–40%</v>
      </c>
      <c r="W141" s="10" t="str" cm="1">
        <f t="array" aca="1" ref="W141" ca="1">_xlfn.XLOOKUP(D141,{0,40000,80000,120000},
             {"&lt;40k","40–79k","80–119k","120k+"},,-1)</f>
        <v>&lt;40k</v>
      </c>
    </row>
    <row r="142" spans="2:23" ht="17" x14ac:dyDescent="0.4">
      <c r="B142" s="9">
        <v>139</v>
      </c>
      <c r="C142" s="9">
        <f t="shared" ca="1" si="18"/>
        <v>55</v>
      </c>
      <c r="D142" s="11">
        <f t="shared" ca="1" si="19"/>
        <v>85946</v>
      </c>
      <c r="E142" s="11">
        <f t="shared" ca="1" si="20"/>
        <v>31184</v>
      </c>
      <c r="F142" s="9">
        <f t="shared" ca="1" si="21"/>
        <v>12</v>
      </c>
      <c r="G142" s="9">
        <f t="shared" ca="1" si="22"/>
        <v>3</v>
      </c>
      <c r="H142" s="9">
        <f t="shared" ca="1" si="23"/>
        <v>804</v>
      </c>
      <c r="I142" s="12">
        <f t="shared" ca="1" si="24"/>
        <v>0.23</v>
      </c>
      <c r="J142" s="9" t="str">
        <f t="shared" ca="1" si="25"/>
        <v>No</v>
      </c>
      <c r="K142" s="9">
        <f ca="1">_xlfn.XLOOKUP(C142,age[Age_Min], age[Age_Points],,-1)</f>
        <v>4</v>
      </c>
      <c r="L142" s="9">
        <f ca="1">_xlfn.XLOOKUP(D142, income[Income_Min], income[Income_Points],,-1)</f>
        <v>6</v>
      </c>
      <c r="M142" s="9">
        <f ca="1">_xlfn.XLOOKUP(H142,credit[Credit_Min], credit[Credit_Points],,-1)</f>
        <v>6</v>
      </c>
      <c r="N142" s="9">
        <f ca="1">_xlfn.XLOOKUP(I142, dti[DTI_Min],dti[DTI_Points],,-1)</f>
        <v>6</v>
      </c>
      <c r="O142" s="9">
        <f ca="1">_xlfn.XLOOKUP(G142, employment[Emp_Min], employment[Points],,-1)</f>
        <v>3</v>
      </c>
      <c r="P142" s="9">
        <f ca="1">_xlfn.XLOOKUP(J142, default[PrevDefault],default[Default_Points],,-1)</f>
        <v>5</v>
      </c>
      <c r="Q142" s="10">
        <f ca="1">(K142*CONFIG!$K$14)+(L142*CONFIG!$K$15)+(M142*CONFIG!$K$16)+(N142*CONFIG!$K$17)+(O142*CONFIG!$K$18)+(P142*CONFIG!$K$19)</f>
        <v>42</v>
      </c>
      <c r="R142" s="10" t="str">
        <f ca="1">_xlfn.XLOOKUP(Q142,risk[Score_Min],risk[Risk_Level],,-1)</f>
        <v>Low</v>
      </c>
      <c r="S142" s="10" t="str">
        <f t="shared" ca="1" si="26"/>
        <v>Approved</v>
      </c>
      <c r="T142" s="10">
        <f ca="1">IF(applicants[[#This Row],[Decision]]="Approved",1,0)</f>
        <v>1</v>
      </c>
      <c r="U142" s="10" t="str" cm="1">
        <f t="array" aca="1" ref="U142" ca="1">_xlfn.XLOOKUP(H142,{0,600,680,700,740,800},
             {"&lt;600","600–679","680–699","700–739","740–799","800+"},,-1)</f>
        <v>800+</v>
      </c>
      <c r="V142" s="10" t="str" cm="1">
        <f t="array" aca="1" ref="V142" ca="1">_xlfn.XLOOKUP(I142,{0,0.25,0.4},
             {"&lt;25%","25–40%","40%+"},,-1)</f>
        <v>&lt;25%</v>
      </c>
      <c r="W142" s="10" t="str" cm="1">
        <f t="array" aca="1" ref="W142" ca="1">_xlfn.XLOOKUP(D142,{0,40000,80000,120000},
             {"&lt;40k","40–79k","80–119k","120k+"},,-1)</f>
        <v>80–119k</v>
      </c>
    </row>
    <row r="143" spans="2:23" ht="17" x14ac:dyDescent="0.4">
      <c r="B143" s="9">
        <v>140</v>
      </c>
      <c r="C143" s="9">
        <f t="shared" ca="1" si="18"/>
        <v>37</v>
      </c>
      <c r="D143" s="11">
        <f t="shared" ca="1" si="19"/>
        <v>145674</v>
      </c>
      <c r="E143" s="11">
        <f t="shared" ca="1" si="20"/>
        <v>32623</v>
      </c>
      <c r="F143" s="9">
        <f t="shared" ca="1" si="21"/>
        <v>24</v>
      </c>
      <c r="G143" s="9">
        <f t="shared" ca="1" si="22"/>
        <v>3</v>
      </c>
      <c r="H143" s="9">
        <f t="shared" ca="1" si="23"/>
        <v>640</v>
      </c>
      <c r="I143" s="12">
        <f t="shared" ca="1" si="24"/>
        <v>0.48</v>
      </c>
      <c r="J143" s="9" t="str">
        <f t="shared" ca="1" si="25"/>
        <v>No</v>
      </c>
      <c r="K143" s="9">
        <f ca="1">_xlfn.XLOOKUP(C143,age[Age_Min], age[Age_Points],,-1)</f>
        <v>5</v>
      </c>
      <c r="L143" s="9">
        <f ca="1">_xlfn.XLOOKUP(D143, income[Income_Min], income[Income_Points],,-1)</f>
        <v>6</v>
      </c>
      <c r="M143" s="9">
        <f ca="1">_xlfn.XLOOKUP(H143,credit[Credit_Min], credit[Credit_Points],,-1)</f>
        <v>3</v>
      </c>
      <c r="N143" s="9">
        <f ca="1">_xlfn.XLOOKUP(I143, dti[DTI_Min],dti[DTI_Points],,-1)</f>
        <v>1</v>
      </c>
      <c r="O143" s="9">
        <f ca="1">_xlfn.XLOOKUP(G143, employment[Emp_Min], employment[Points],,-1)</f>
        <v>3</v>
      </c>
      <c r="P143" s="9">
        <f ca="1">_xlfn.XLOOKUP(J143, default[PrevDefault],default[Default_Points],,-1)</f>
        <v>5</v>
      </c>
      <c r="Q143" s="10">
        <f ca="1">(K143*CONFIG!$K$14)+(L143*CONFIG!$K$15)+(M143*CONFIG!$K$16)+(N143*CONFIG!$K$17)+(O143*CONFIG!$K$18)+(P143*CONFIG!$K$19)</f>
        <v>27</v>
      </c>
      <c r="R143" s="10" t="str">
        <f ca="1">_xlfn.XLOOKUP(Q143,risk[Score_Min],risk[Risk_Level],,-1)</f>
        <v>Medium</v>
      </c>
      <c r="S143" s="10" t="str">
        <f t="shared" ca="1" si="26"/>
        <v>Rejected</v>
      </c>
      <c r="T143" s="10">
        <f ca="1">IF(applicants[[#This Row],[Decision]]="Approved",1,0)</f>
        <v>0</v>
      </c>
      <c r="U143" s="10" t="str" cm="1">
        <f t="array" aca="1" ref="U143" ca="1">_xlfn.XLOOKUP(H143,{0,600,680,700,740,800},
             {"&lt;600","600–679","680–699","700–739","740–799","800+"},,-1)</f>
        <v>600–679</v>
      </c>
      <c r="V143" s="10" t="str" cm="1">
        <f t="array" aca="1" ref="V143" ca="1">_xlfn.XLOOKUP(I143,{0,0.25,0.4},
             {"&lt;25%","25–40%","40%+"},,-1)</f>
        <v>40%+</v>
      </c>
      <c r="W143" s="10" t="str" cm="1">
        <f t="array" aca="1" ref="W143" ca="1">_xlfn.XLOOKUP(D143,{0,40000,80000,120000},
             {"&lt;40k","40–79k","80–119k","120k+"},,-1)</f>
        <v>120k+</v>
      </c>
    </row>
    <row r="144" spans="2:23" ht="17" x14ac:dyDescent="0.4">
      <c r="B144" s="9">
        <v>141</v>
      </c>
      <c r="C144" s="9">
        <f t="shared" ca="1" si="18"/>
        <v>53</v>
      </c>
      <c r="D144" s="11">
        <f t="shared" ca="1" si="19"/>
        <v>109412</v>
      </c>
      <c r="E144" s="11">
        <f t="shared" ca="1" si="20"/>
        <v>16629</v>
      </c>
      <c r="F144" s="9">
        <f t="shared" ca="1" si="21"/>
        <v>60</v>
      </c>
      <c r="G144" s="9">
        <f t="shared" ca="1" si="22"/>
        <v>2</v>
      </c>
      <c r="H144" s="9">
        <f t="shared" ca="1" si="23"/>
        <v>557</v>
      </c>
      <c r="I144" s="12">
        <f t="shared" ca="1" si="24"/>
        <v>0.49</v>
      </c>
      <c r="J144" s="9" t="str">
        <f t="shared" ca="1" si="25"/>
        <v>No</v>
      </c>
      <c r="K144" s="9">
        <f ca="1">_xlfn.XLOOKUP(C144,age[Age_Min], age[Age_Points],,-1)</f>
        <v>4</v>
      </c>
      <c r="L144" s="9">
        <f ca="1">_xlfn.XLOOKUP(D144, income[Income_Min], income[Income_Points],,-1)</f>
        <v>6</v>
      </c>
      <c r="M144" s="9">
        <f ca="1">_xlfn.XLOOKUP(H144,credit[Credit_Min], credit[Credit_Points],,-1)</f>
        <v>1</v>
      </c>
      <c r="N144" s="9">
        <f ca="1">_xlfn.XLOOKUP(I144, dti[DTI_Min],dti[DTI_Points],,-1)</f>
        <v>1</v>
      </c>
      <c r="O144" s="9">
        <f ca="1">_xlfn.XLOOKUP(G144, employment[Emp_Min], employment[Points],,-1)</f>
        <v>3</v>
      </c>
      <c r="P144" s="9">
        <f ca="1">_xlfn.XLOOKUP(J144, default[PrevDefault],default[Default_Points],,-1)</f>
        <v>5</v>
      </c>
      <c r="Q144" s="10">
        <f ca="1">(K144*CONFIG!$K$14)+(L144*CONFIG!$K$15)+(M144*CONFIG!$K$16)+(N144*CONFIG!$K$17)+(O144*CONFIG!$K$18)+(P144*CONFIG!$K$19)</f>
        <v>22</v>
      </c>
      <c r="R144" s="10" t="str">
        <f ca="1">_xlfn.XLOOKUP(Q144,risk[Score_Min],risk[Risk_Level],,-1)</f>
        <v>Medium</v>
      </c>
      <c r="S144" s="10" t="str">
        <f t="shared" ca="1" si="26"/>
        <v>Rejected</v>
      </c>
      <c r="T144" s="10">
        <f ca="1">IF(applicants[[#This Row],[Decision]]="Approved",1,0)</f>
        <v>0</v>
      </c>
      <c r="U144" s="10" t="str" cm="1">
        <f t="array" aca="1" ref="U144" ca="1">_xlfn.XLOOKUP(H144,{0,600,680,700,740,800},
             {"&lt;600","600–679","680–699","700–739","740–799","800+"},,-1)</f>
        <v>&lt;600</v>
      </c>
      <c r="V144" s="10" t="str" cm="1">
        <f t="array" aca="1" ref="V144" ca="1">_xlfn.XLOOKUP(I144,{0,0.25,0.4},
             {"&lt;25%","25–40%","40%+"},,-1)</f>
        <v>40%+</v>
      </c>
      <c r="W144" s="10" t="str" cm="1">
        <f t="array" aca="1" ref="W144" ca="1">_xlfn.XLOOKUP(D144,{0,40000,80000,120000},
             {"&lt;40k","40–79k","80–119k","120k+"},,-1)</f>
        <v>80–119k</v>
      </c>
    </row>
    <row r="145" spans="2:23" ht="17" x14ac:dyDescent="0.4">
      <c r="B145" s="9">
        <v>142</v>
      </c>
      <c r="C145" s="9">
        <f t="shared" ca="1" si="18"/>
        <v>26</v>
      </c>
      <c r="D145" s="11">
        <f t="shared" ca="1" si="19"/>
        <v>76581</v>
      </c>
      <c r="E145" s="11">
        <f t="shared" ca="1" si="20"/>
        <v>11139</v>
      </c>
      <c r="F145" s="9">
        <f t="shared" ca="1" si="21"/>
        <v>60</v>
      </c>
      <c r="G145" s="9">
        <f t="shared" ca="1" si="22"/>
        <v>8</v>
      </c>
      <c r="H145" s="9">
        <f t="shared" ca="1" si="23"/>
        <v>790</v>
      </c>
      <c r="I145" s="12">
        <f t="shared" ca="1" si="24"/>
        <v>0.46</v>
      </c>
      <c r="J145" s="9" t="str">
        <f t="shared" ca="1" si="25"/>
        <v>Yes</v>
      </c>
      <c r="K145" s="9">
        <f ca="1">_xlfn.XLOOKUP(C145,age[Age_Min], age[Age_Points],,-1)</f>
        <v>5</v>
      </c>
      <c r="L145" s="9">
        <f ca="1">_xlfn.XLOOKUP(D145, income[Income_Min], income[Income_Points],,-1)</f>
        <v>5</v>
      </c>
      <c r="M145" s="9">
        <f ca="1">_xlfn.XLOOKUP(H145,credit[Credit_Min], credit[Credit_Points],,-1)</f>
        <v>6</v>
      </c>
      <c r="N145" s="9">
        <f ca="1">_xlfn.XLOOKUP(I145, dti[DTI_Min],dti[DTI_Points],,-1)</f>
        <v>1</v>
      </c>
      <c r="O145" s="9">
        <f ca="1">_xlfn.XLOOKUP(G145, employment[Emp_Min], employment[Points],,-1)</f>
        <v>5</v>
      </c>
      <c r="P145" s="9">
        <f ca="1">_xlfn.XLOOKUP(J145, default[PrevDefault],default[Default_Points],,-1)</f>
        <v>0</v>
      </c>
      <c r="Q145" s="10">
        <f ca="1">(K145*CONFIG!$K$14)+(L145*CONFIG!$K$15)+(M145*CONFIG!$K$16)+(N145*CONFIG!$K$17)+(O145*CONFIG!$K$18)+(P145*CONFIG!$K$19)</f>
        <v>29</v>
      </c>
      <c r="R145" s="10" t="str">
        <f ca="1">_xlfn.XLOOKUP(Q145,risk[Score_Min],risk[Risk_Level],,-1)</f>
        <v>Medium</v>
      </c>
      <c r="S145" s="10" t="str">
        <f t="shared" ca="1" si="26"/>
        <v>Approved</v>
      </c>
      <c r="T145" s="10">
        <f ca="1">IF(applicants[[#This Row],[Decision]]="Approved",1,0)</f>
        <v>1</v>
      </c>
      <c r="U145" s="10" t="str" cm="1">
        <f t="array" aca="1" ref="U145" ca="1">_xlfn.XLOOKUP(H145,{0,600,680,700,740,800},
             {"&lt;600","600–679","680–699","700–739","740–799","800+"},,-1)</f>
        <v>740–799</v>
      </c>
      <c r="V145" s="10" t="str" cm="1">
        <f t="array" aca="1" ref="V145" ca="1">_xlfn.XLOOKUP(I145,{0,0.25,0.4},
             {"&lt;25%","25–40%","40%+"},,-1)</f>
        <v>40%+</v>
      </c>
      <c r="W145" s="10" t="str" cm="1">
        <f t="array" aca="1" ref="W145" ca="1">_xlfn.XLOOKUP(D145,{0,40000,80000,120000},
             {"&lt;40k","40–79k","80–119k","120k+"},,-1)</f>
        <v>40–79k</v>
      </c>
    </row>
    <row r="146" spans="2:23" ht="17" x14ac:dyDescent="0.4">
      <c r="B146" s="9">
        <v>143</v>
      </c>
      <c r="C146" s="9">
        <f t="shared" ca="1" si="18"/>
        <v>37</v>
      </c>
      <c r="D146" s="11">
        <f t="shared" ca="1" si="19"/>
        <v>64945</v>
      </c>
      <c r="E146" s="11">
        <f t="shared" ca="1" si="20"/>
        <v>15884</v>
      </c>
      <c r="F146" s="9">
        <f t="shared" ca="1" si="21"/>
        <v>12</v>
      </c>
      <c r="G146" s="9">
        <f t="shared" ca="1" si="22"/>
        <v>10</v>
      </c>
      <c r="H146" s="9">
        <f t="shared" ca="1" si="23"/>
        <v>711</v>
      </c>
      <c r="I146" s="12">
        <f t="shared" ca="1" si="24"/>
        <v>0.23</v>
      </c>
      <c r="J146" s="9" t="str">
        <f t="shared" ca="1" si="25"/>
        <v>No</v>
      </c>
      <c r="K146" s="9">
        <f ca="1">_xlfn.XLOOKUP(C146,age[Age_Min], age[Age_Points],,-1)</f>
        <v>5</v>
      </c>
      <c r="L146" s="9">
        <f ca="1">_xlfn.XLOOKUP(D146, income[Income_Min], income[Income_Points],,-1)</f>
        <v>5</v>
      </c>
      <c r="M146" s="9">
        <f ca="1">_xlfn.XLOOKUP(H146,credit[Credit_Min], credit[Credit_Points],,-1)</f>
        <v>5</v>
      </c>
      <c r="N146" s="9">
        <f ca="1">_xlfn.XLOOKUP(I146, dti[DTI_Min],dti[DTI_Points],,-1)</f>
        <v>6</v>
      </c>
      <c r="O146" s="9">
        <f ca="1">_xlfn.XLOOKUP(G146, employment[Emp_Min], employment[Points],,-1)</f>
        <v>5</v>
      </c>
      <c r="P146" s="9">
        <f ca="1">_xlfn.XLOOKUP(J146, default[PrevDefault],default[Default_Points],,-1)</f>
        <v>5</v>
      </c>
      <c r="Q146" s="10">
        <f ca="1">(K146*CONFIG!$K$14)+(L146*CONFIG!$K$15)+(M146*CONFIG!$K$16)+(N146*CONFIG!$K$17)+(O146*CONFIG!$K$18)+(P146*CONFIG!$K$19)</f>
        <v>42</v>
      </c>
      <c r="R146" s="10" t="str">
        <f ca="1">_xlfn.XLOOKUP(Q146,risk[Score_Min],risk[Risk_Level],,-1)</f>
        <v>Low</v>
      </c>
      <c r="S146" s="10" t="str">
        <f t="shared" ca="1" si="26"/>
        <v>Approved</v>
      </c>
      <c r="T146" s="10">
        <f ca="1">IF(applicants[[#This Row],[Decision]]="Approved",1,0)</f>
        <v>1</v>
      </c>
      <c r="U146" s="10" t="str" cm="1">
        <f t="array" aca="1" ref="U146" ca="1">_xlfn.XLOOKUP(H146,{0,600,680,700,740,800},
             {"&lt;600","600–679","680–699","700–739","740–799","800+"},,-1)</f>
        <v>700–739</v>
      </c>
      <c r="V146" s="10" t="str" cm="1">
        <f t="array" aca="1" ref="V146" ca="1">_xlfn.XLOOKUP(I146,{0,0.25,0.4},
             {"&lt;25%","25–40%","40%+"},,-1)</f>
        <v>&lt;25%</v>
      </c>
      <c r="W146" s="10" t="str" cm="1">
        <f t="array" aca="1" ref="W146" ca="1">_xlfn.XLOOKUP(D146,{0,40000,80000,120000},
             {"&lt;40k","40–79k","80–119k","120k+"},,-1)</f>
        <v>40–79k</v>
      </c>
    </row>
    <row r="147" spans="2:23" ht="17" x14ac:dyDescent="0.4">
      <c r="B147" s="9">
        <v>144</v>
      </c>
      <c r="C147" s="9">
        <f t="shared" ca="1" si="18"/>
        <v>55</v>
      </c>
      <c r="D147" s="11">
        <f t="shared" ca="1" si="19"/>
        <v>147952</v>
      </c>
      <c r="E147" s="11">
        <f t="shared" ca="1" si="20"/>
        <v>5327</v>
      </c>
      <c r="F147" s="9">
        <f t="shared" ca="1" si="21"/>
        <v>60</v>
      </c>
      <c r="G147" s="9">
        <f t="shared" ca="1" si="22"/>
        <v>3</v>
      </c>
      <c r="H147" s="9">
        <f t="shared" ca="1" si="23"/>
        <v>652</v>
      </c>
      <c r="I147" s="12">
        <f t="shared" ca="1" si="24"/>
        <v>0.27</v>
      </c>
      <c r="J147" s="9" t="str">
        <f t="shared" ca="1" si="25"/>
        <v>No</v>
      </c>
      <c r="K147" s="9">
        <f ca="1">_xlfn.XLOOKUP(C147,age[Age_Min], age[Age_Points],,-1)</f>
        <v>4</v>
      </c>
      <c r="L147" s="9">
        <f ca="1">_xlfn.XLOOKUP(D147, income[Income_Min], income[Income_Points],,-1)</f>
        <v>6</v>
      </c>
      <c r="M147" s="9">
        <f ca="1">_xlfn.XLOOKUP(H147,credit[Credit_Min], credit[Credit_Points],,-1)</f>
        <v>3</v>
      </c>
      <c r="N147" s="9">
        <f ca="1">_xlfn.XLOOKUP(I147, dti[DTI_Min],dti[DTI_Points],,-1)</f>
        <v>3</v>
      </c>
      <c r="O147" s="9">
        <f ca="1">_xlfn.XLOOKUP(G147, employment[Emp_Min], employment[Points],,-1)</f>
        <v>3</v>
      </c>
      <c r="P147" s="9">
        <f ca="1">_xlfn.XLOOKUP(J147, default[PrevDefault],default[Default_Points],,-1)</f>
        <v>5</v>
      </c>
      <c r="Q147" s="10">
        <f ca="1">(K147*CONFIG!$K$14)+(L147*CONFIG!$K$15)+(M147*CONFIG!$K$16)+(N147*CONFIG!$K$17)+(O147*CONFIG!$K$18)+(P147*CONFIG!$K$19)</f>
        <v>30</v>
      </c>
      <c r="R147" s="10" t="str">
        <f ca="1">_xlfn.XLOOKUP(Q147,risk[Score_Min],risk[Risk_Level],,-1)</f>
        <v>Low</v>
      </c>
      <c r="S147" s="10" t="str">
        <f t="shared" ca="1" si="26"/>
        <v>Approved</v>
      </c>
      <c r="T147" s="10">
        <f ca="1">IF(applicants[[#This Row],[Decision]]="Approved",1,0)</f>
        <v>1</v>
      </c>
      <c r="U147" s="10" t="str" cm="1">
        <f t="array" aca="1" ref="U147" ca="1">_xlfn.XLOOKUP(H147,{0,600,680,700,740,800},
             {"&lt;600","600–679","680–699","700–739","740–799","800+"},,-1)</f>
        <v>600–679</v>
      </c>
      <c r="V147" s="10" t="str" cm="1">
        <f t="array" aca="1" ref="V147" ca="1">_xlfn.XLOOKUP(I147,{0,0.25,0.4},
             {"&lt;25%","25–40%","40%+"},,-1)</f>
        <v>25–40%</v>
      </c>
      <c r="W147" s="10" t="str" cm="1">
        <f t="array" aca="1" ref="W147" ca="1">_xlfn.XLOOKUP(D147,{0,40000,80000,120000},
             {"&lt;40k","40–79k","80–119k","120k+"},,-1)</f>
        <v>120k+</v>
      </c>
    </row>
    <row r="148" spans="2:23" ht="17" x14ac:dyDescent="0.4">
      <c r="B148" s="9">
        <v>145</v>
      </c>
      <c r="C148" s="9">
        <f t="shared" ca="1" si="18"/>
        <v>56</v>
      </c>
      <c r="D148" s="11">
        <f t="shared" ca="1" si="19"/>
        <v>133637</v>
      </c>
      <c r="E148" s="11">
        <f t="shared" ca="1" si="20"/>
        <v>20120</v>
      </c>
      <c r="F148" s="9">
        <f t="shared" ca="1" si="21"/>
        <v>48</v>
      </c>
      <c r="G148" s="9">
        <f t="shared" ca="1" si="22"/>
        <v>3</v>
      </c>
      <c r="H148" s="9">
        <f t="shared" ca="1" si="23"/>
        <v>718</v>
      </c>
      <c r="I148" s="12">
        <f t="shared" ca="1" si="24"/>
        <v>0.23</v>
      </c>
      <c r="J148" s="9" t="str">
        <f t="shared" ca="1" si="25"/>
        <v>No</v>
      </c>
      <c r="K148" s="9">
        <f ca="1">_xlfn.XLOOKUP(C148,age[Age_Min], age[Age_Points],,-1)</f>
        <v>4</v>
      </c>
      <c r="L148" s="9">
        <f ca="1">_xlfn.XLOOKUP(D148, income[Income_Min], income[Income_Points],,-1)</f>
        <v>6</v>
      </c>
      <c r="M148" s="9">
        <f ca="1">_xlfn.XLOOKUP(H148,credit[Credit_Min], credit[Credit_Points],,-1)</f>
        <v>5</v>
      </c>
      <c r="N148" s="9">
        <f ca="1">_xlfn.XLOOKUP(I148, dti[DTI_Min],dti[DTI_Points],,-1)</f>
        <v>6</v>
      </c>
      <c r="O148" s="9">
        <f ca="1">_xlfn.XLOOKUP(G148, employment[Emp_Min], employment[Points],,-1)</f>
        <v>3</v>
      </c>
      <c r="P148" s="9">
        <f ca="1">_xlfn.XLOOKUP(J148, default[PrevDefault],default[Default_Points],,-1)</f>
        <v>5</v>
      </c>
      <c r="Q148" s="10">
        <f ca="1">(K148*CONFIG!$K$14)+(L148*CONFIG!$K$15)+(M148*CONFIG!$K$16)+(N148*CONFIG!$K$17)+(O148*CONFIG!$K$18)+(P148*CONFIG!$K$19)</f>
        <v>40</v>
      </c>
      <c r="R148" s="10" t="str">
        <f ca="1">_xlfn.XLOOKUP(Q148,risk[Score_Min],risk[Risk_Level],,-1)</f>
        <v>Low</v>
      </c>
      <c r="S148" s="10" t="str">
        <f t="shared" ca="1" si="26"/>
        <v>Approved</v>
      </c>
      <c r="T148" s="10">
        <f ca="1">IF(applicants[[#This Row],[Decision]]="Approved",1,0)</f>
        <v>1</v>
      </c>
      <c r="U148" s="10" t="str" cm="1">
        <f t="array" aca="1" ref="U148" ca="1">_xlfn.XLOOKUP(H148,{0,600,680,700,740,800},
             {"&lt;600","600–679","680–699","700–739","740–799","800+"},,-1)</f>
        <v>700–739</v>
      </c>
      <c r="V148" s="10" t="str" cm="1">
        <f t="array" aca="1" ref="V148" ca="1">_xlfn.XLOOKUP(I148,{0,0.25,0.4},
             {"&lt;25%","25–40%","40%+"},,-1)</f>
        <v>&lt;25%</v>
      </c>
      <c r="W148" s="10" t="str" cm="1">
        <f t="array" aca="1" ref="W148" ca="1">_xlfn.XLOOKUP(D148,{0,40000,80000,120000},
             {"&lt;40k","40–79k","80–119k","120k+"},,-1)</f>
        <v>120k+</v>
      </c>
    </row>
    <row r="149" spans="2:23" ht="17" x14ac:dyDescent="0.4">
      <c r="B149" s="9">
        <v>146</v>
      </c>
      <c r="C149" s="9">
        <f t="shared" ca="1" si="18"/>
        <v>29</v>
      </c>
      <c r="D149" s="11">
        <f t="shared" ca="1" si="19"/>
        <v>71940</v>
      </c>
      <c r="E149" s="11">
        <f t="shared" ca="1" si="20"/>
        <v>35283</v>
      </c>
      <c r="F149" s="9">
        <f t="shared" ca="1" si="21"/>
        <v>24</v>
      </c>
      <c r="G149" s="9">
        <f t="shared" ca="1" si="22"/>
        <v>1</v>
      </c>
      <c r="H149" s="9">
        <f t="shared" ca="1" si="23"/>
        <v>627</v>
      </c>
      <c r="I149" s="12">
        <f t="shared" ca="1" si="24"/>
        <v>0.43</v>
      </c>
      <c r="J149" s="9" t="str">
        <f t="shared" ca="1" si="25"/>
        <v>No</v>
      </c>
      <c r="K149" s="9">
        <f ca="1">_xlfn.XLOOKUP(C149,age[Age_Min], age[Age_Points],,-1)</f>
        <v>5</v>
      </c>
      <c r="L149" s="9">
        <f ca="1">_xlfn.XLOOKUP(D149, income[Income_Min], income[Income_Points],,-1)</f>
        <v>5</v>
      </c>
      <c r="M149" s="9">
        <f ca="1">_xlfn.XLOOKUP(H149,credit[Credit_Min], credit[Credit_Points],,-1)</f>
        <v>3</v>
      </c>
      <c r="N149" s="9">
        <f ca="1">_xlfn.XLOOKUP(I149, dti[DTI_Min],dti[DTI_Points],,-1)</f>
        <v>1</v>
      </c>
      <c r="O149" s="9">
        <f ca="1">_xlfn.XLOOKUP(G149, employment[Emp_Min], employment[Points],,-1)</f>
        <v>1</v>
      </c>
      <c r="P149" s="9">
        <f ca="1">_xlfn.XLOOKUP(J149, default[PrevDefault],default[Default_Points],,-1)</f>
        <v>5</v>
      </c>
      <c r="Q149" s="10">
        <f ca="1">(K149*CONFIG!$K$14)+(L149*CONFIG!$K$15)+(M149*CONFIG!$K$16)+(N149*CONFIG!$K$17)+(O149*CONFIG!$K$18)+(P149*CONFIG!$K$19)</f>
        <v>24</v>
      </c>
      <c r="R149" s="10" t="str">
        <f ca="1">_xlfn.XLOOKUP(Q149,risk[Score_Min],risk[Risk_Level],,-1)</f>
        <v>Medium</v>
      </c>
      <c r="S149" s="10" t="str">
        <f t="shared" ca="1" si="26"/>
        <v>Approved</v>
      </c>
      <c r="T149" s="10">
        <f ca="1">IF(applicants[[#This Row],[Decision]]="Approved",1,0)</f>
        <v>1</v>
      </c>
      <c r="U149" s="10" t="str" cm="1">
        <f t="array" aca="1" ref="U149" ca="1">_xlfn.XLOOKUP(H149,{0,600,680,700,740,800},
             {"&lt;600","600–679","680–699","700–739","740–799","800+"},,-1)</f>
        <v>600–679</v>
      </c>
      <c r="V149" s="10" t="str" cm="1">
        <f t="array" aca="1" ref="V149" ca="1">_xlfn.XLOOKUP(I149,{0,0.25,0.4},
             {"&lt;25%","25–40%","40%+"},,-1)</f>
        <v>40%+</v>
      </c>
      <c r="W149" s="10" t="str" cm="1">
        <f t="array" aca="1" ref="W149" ca="1">_xlfn.XLOOKUP(D149,{0,40000,80000,120000},
             {"&lt;40k","40–79k","80–119k","120k+"},,-1)</f>
        <v>40–79k</v>
      </c>
    </row>
    <row r="150" spans="2:23" ht="17" x14ac:dyDescent="0.4">
      <c r="B150" s="9">
        <v>147</v>
      </c>
      <c r="C150" s="9">
        <f t="shared" ca="1" si="18"/>
        <v>49</v>
      </c>
      <c r="D150" s="11">
        <f t="shared" ca="1" si="19"/>
        <v>130311</v>
      </c>
      <c r="E150" s="11">
        <f t="shared" ca="1" si="20"/>
        <v>11596</v>
      </c>
      <c r="F150" s="9">
        <f t="shared" ca="1" si="21"/>
        <v>60</v>
      </c>
      <c r="G150" s="9">
        <f t="shared" ca="1" si="22"/>
        <v>7</v>
      </c>
      <c r="H150" s="9">
        <f t="shared" ca="1" si="23"/>
        <v>663</v>
      </c>
      <c r="I150" s="12">
        <f t="shared" ca="1" si="24"/>
        <v>0.37</v>
      </c>
      <c r="J150" s="9" t="str">
        <f t="shared" ca="1" si="25"/>
        <v>No</v>
      </c>
      <c r="K150" s="9">
        <f ca="1">_xlfn.XLOOKUP(C150,age[Age_Min], age[Age_Points],,-1)</f>
        <v>4</v>
      </c>
      <c r="L150" s="9">
        <f ca="1">_xlfn.XLOOKUP(D150, income[Income_Min], income[Income_Points],,-1)</f>
        <v>6</v>
      </c>
      <c r="M150" s="9">
        <f ca="1">_xlfn.XLOOKUP(H150,credit[Credit_Min], credit[Credit_Points],,-1)</f>
        <v>3</v>
      </c>
      <c r="N150" s="9">
        <f ca="1">_xlfn.XLOOKUP(I150, dti[DTI_Min],dti[DTI_Points],,-1)</f>
        <v>3</v>
      </c>
      <c r="O150" s="9">
        <f ca="1">_xlfn.XLOOKUP(G150, employment[Emp_Min], employment[Points],,-1)</f>
        <v>5</v>
      </c>
      <c r="P150" s="9">
        <f ca="1">_xlfn.XLOOKUP(J150, default[PrevDefault],default[Default_Points],,-1)</f>
        <v>5</v>
      </c>
      <c r="Q150" s="10">
        <f ca="1">(K150*CONFIG!$K$14)+(L150*CONFIG!$K$15)+(M150*CONFIG!$K$16)+(N150*CONFIG!$K$17)+(O150*CONFIG!$K$18)+(P150*CONFIG!$K$19)</f>
        <v>32</v>
      </c>
      <c r="R150" s="10" t="str">
        <f ca="1">_xlfn.XLOOKUP(Q150,risk[Score_Min],risk[Risk_Level],,-1)</f>
        <v>Low</v>
      </c>
      <c r="S150" s="10" t="str">
        <f t="shared" ca="1" si="26"/>
        <v>Approved</v>
      </c>
      <c r="T150" s="10">
        <f ca="1">IF(applicants[[#This Row],[Decision]]="Approved",1,0)</f>
        <v>1</v>
      </c>
      <c r="U150" s="10" t="str" cm="1">
        <f t="array" aca="1" ref="U150" ca="1">_xlfn.XLOOKUP(H150,{0,600,680,700,740,800},
             {"&lt;600","600–679","680–699","700–739","740–799","800+"},,-1)</f>
        <v>600–679</v>
      </c>
      <c r="V150" s="10" t="str" cm="1">
        <f t="array" aca="1" ref="V150" ca="1">_xlfn.XLOOKUP(I150,{0,0.25,0.4},
             {"&lt;25%","25–40%","40%+"},,-1)</f>
        <v>25–40%</v>
      </c>
      <c r="W150" s="10" t="str" cm="1">
        <f t="array" aca="1" ref="W150" ca="1">_xlfn.XLOOKUP(D150,{0,40000,80000,120000},
             {"&lt;40k","40–79k","80–119k","120k+"},,-1)</f>
        <v>120k+</v>
      </c>
    </row>
    <row r="151" spans="2:23" ht="17" x14ac:dyDescent="0.4">
      <c r="B151" s="9">
        <v>148</v>
      </c>
      <c r="C151" s="9">
        <f t="shared" ca="1" si="18"/>
        <v>35</v>
      </c>
      <c r="D151" s="11">
        <f t="shared" ca="1" si="19"/>
        <v>142668</v>
      </c>
      <c r="E151" s="11">
        <f t="shared" ca="1" si="20"/>
        <v>34565</v>
      </c>
      <c r="F151" s="9">
        <f t="shared" ca="1" si="21"/>
        <v>48</v>
      </c>
      <c r="G151" s="9">
        <f t="shared" ca="1" si="22"/>
        <v>7</v>
      </c>
      <c r="H151" s="9">
        <f t="shared" ca="1" si="23"/>
        <v>605</v>
      </c>
      <c r="I151" s="12">
        <f t="shared" ca="1" si="24"/>
        <v>0.12</v>
      </c>
      <c r="J151" s="9" t="str">
        <f t="shared" ca="1" si="25"/>
        <v>No</v>
      </c>
      <c r="K151" s="9">
        <f ca="1">_xlfn.XLOOKUP(C151,age[Age_Min], age[Age_Points],,-1)</f>
        <v>5</v>
      </c>
      <c r="L151" s="9">
        <f ca="1">_xlfn.XLOOKUP(D151, income[Income_Min], income[Income_Points],,-1)</f>
        <v>6</v>
      </c>
      <c r="M151" s="9">
        <f ca="1">_xlfn.XLOOKUP(H151,credit[Credit_Min], credit[Credit_Points],,-1)</f>
        <v>3</v>
      </c>
      <c r="N151" s="9">
        <f ca="1">_xlfn.XLOOKUP(I151, dti[DTI_Min],dti[DTI_Points],,-1)</f>
        <v>6</v>
      </c>
      <c r="O151" s="9">
        <f ca="1">_xlfn.XLOOKUP(G151, employment[Emp_Min], employment[Points],,-1)</f>
        <v>5</v>
      </c>
      <c r="P151" s="9">
        <f ca="1">_xlfn.XLOOKUP(J151, default[PrevDefault],default[Default_Points],,-1)</f>
        <v>5</v>
      </c>
      <c r="Q151" s="10">
        <f ca="1">(K151*CONFIG!$K$14)+(L151*CONFIG!$K$15)+(M151*CONFIG!$K$16)+(N151*CONFIG!$K$17)+(O151*CONFIG!$K$18)+(P151*CONFIG!$K$19)</f>
        <v>39</v>
      </c>
      <c r="R151" s="10" t="str">
        <f ca="1">_xlfn.XLOOKUP(Q151,risk[Score_Min],risk[Risk_Level],,-1)</f>
        <v>Low</v>
      </c>
      <c r="S151" s="10" t="str">
        <f t="shared" ca="1" si="26"/>
        <v>Approved</v>
      </c>
      <c r="T151" s="10">
        <f ca="1">IF(applicants[[#This Row],[Decision]]="Approved",1,0)</f>
        <v>1</v>
      </c>
      <c r="U151" s="10" t="str" cm="1">
        <f t="array" aca="1" ref="U151" ca="1">_xlfn.XLOOKUP(H151,{0,600,680,700,740,800},
             {"&lt;600","600–679","680–699","700–739","740–799","800+"},,-1)</f>
        <v>600–679</v>
      </c>
      <c r="V151" s="10" t="str" cm="1">
        <f t="array" aca="1" ref="V151" ca="1">_xlfn.XLOOKUP(I151,{0,0.25,0.4},
             {"&lt;25%","25–40%","40%+"},,-1)</f>
        <v>&lt;25%</v>
      </c>
      <c r="W151" s="10" t="str" cm="1">
        <f t="array" aca="1" ref="W151" ca="1">_xlfn.XLOOKUP(D151,{0,40000,80000,120000},
             {"&lt;40k","40–79k","80–119k","120k+"},,-1)</f>
        <v>120k+</v>
      </c>
    </row>
    <row r="152" spans="2:23" ht="17" x14ac:dyDescent="0.4">
      <c r="B152" s="9">
        <v>149</v>
      </c>
      <c r="C152" s="9">
        <f t="shared" ca="1" si="18"/>
        <v>39</v>
      </c>
      <c r="D152" s="11">
        <f t="shared" ca="1" si="19"/>
        <v>57737</v>
      </c>
      <c r="E152" s="11">
        <f t="shared" ca="1" si="20"/>
        <v>33660</v>
      </c>
      <c r="F152" s="9">
        <f t="shared" ca="1" si="21"/>
        <v>36</v>
      </c>
      <c r="G152" s="9">
        <f t="shared" ca="1" si="22"/>
        <v>5</v>
      </c>
      <c r="H152" s="9">
        <f t="shared" ca="1" si="23"/>
        <v>834</v>
      </c>
      <c r="I152" s="12">
        <f t="shared" ca="1" si="24"/>
        <v>0.11</v>
      </c>
      <c r="J152" s="9" t="str">
        <f t="shared" ca="1" si="25"/>
        <v>No</v>
      </c>
      <c r="K152" s="9">
        <f ca="1">_xlfn.XLOOKUP(C152,age[Age_Min], age[Age_Points],,-1)</f>
        <v>5</v>
      </c>
      <c r="L152" s="9">
        <f ca="1">_xlfn.XLOOKUP(D152, income[Income_Min], income[Income_Points],,-1)</f>
        <v>5</v>
      </c>
      <c r="M152" s="9">
        <f ca="1">_xlfn.XLOOKUP(H152,credit[Credit_Min], credit[Credit_Points],,-1)</f>
        <v>6</v>
      </c>
      <c r="N152" s="9">
        <f ca="1">_xlfn.XLOOKUP(I152, dti[DTI_Min],dti[DTI_Points],,-1)</f>
        <v>6</v>
      </c>
      <c r="O152" s="9">
        <f ca="1">_xlfn.XLOOKUP(G152, employment[Emp_Min], employment[Points],,-1)</f>
        <v>3</v>
      </c>
      <c r="P152" s="9">
        <f ca="1">_xlfn.XLOOKUP(J152, default[PrevDefault],default[Default_Points],,-1)</f>
        <v>5</v>
      </c>
      <c r="Q152" s="10">
        <f ca="1">(K152*CONFIG!$K$14)+(L152*CONFIG!$K$15)+(M152*CONFIG!$K$16)+(N152*CONFIG!$K$17)+(O152*CONFIG!$K$18)+(P152*CONFIG!$K$19)</f>
        <v>42</v>
      </c>
      <c r="R152" s="10" t="str">
        <f ca="1">_xlfn.XLOOKUP(Q152,risk[Score_Min],risk[Risk_Level],,-1)</f>
        <v>Low</v>
      </c>
      <c r="S152" s="10" t="str">
        <f t="shared" ca="1" si="26"/>
        <v>Approved</v>
      </c>
      <c r="T152" s="10">
        <f ca="1">IF(applicants[[#This Row],[Decision]]="Approved",1,0)</f>
        <v>1</v>
      </c>
      <c r="U152" s="10" t="str" cm="1">
        <f t="array" aca="1" ref="U152" ca="1">_xlfn.XLOOKUP(H152,{0,600,680,700,740,800},
             {"&lt;600","600–679","680–699","700–739","740–799","800+"},,-1)</f>
        <v>800+</v>
      </c>
      <c r="V152" s="10" t="str" cm="1">
        <f t="array" aca="1" ref="V152" ca="1">_xlfn.XLOOKUP(I152,{0,0.25,0.4},
             {"&lt;25%","25–40%","40%+"},,-1)</f>
        <v>&lt;25%</v>
      </c>
      <c r="W152" s="10" t="str" cm="1">
        <f t="array" aca="1" ref="W152" ca="1">_xlfn.XLOOKUP(D152,{0,40000,80000,120000},
             {"&lt;40k","40–79k","80–119k","120k+"},,-1)</f>
        <v>40–79k</v>
      </c>
    </row>
    <row r="153" spans="2:23" ht="17" x14ac:dyDescent="0.4">
      <c r="B153" s="9">
        <v>150</v>
      </c>
      <c r="C153" s="9">
        <f t="shared" ca="1" si="18"/>
        <v>27</v>
      </c>
      <c r="D153" s="11">
        <f t="shared" ca="1" si="19"/>
        <v>74395</v>
      </c>
      <c r="E153" s="11">
        <f t="shared" ca="1" si="20"/>
        <v>36340</v>
      </c>
      <c r="F153" s="9">
        <f t="shared" ca="1" si="21"/>
        <v>12</v>
      </c>
      <c r="G153" s="9">
        <f t="shared" ca="1" si="22"/>
        <v>2</v>
      </c>
      <c r="H153" s="9">
        <f t="shared" ca="1" si="23"/>
        <v>670</v>
      </c>
      <c r="I153" s="12">
        <f t="shared" ca="1" si="24"/>
        <v>0.46</v>
      </c>
      <c r="J153" s="9" t="str">
        <f t="shared" ca="1" si="25"/>
        <v>No</v>
      </c>
      <c r="K153" s="9">
        <f ca="1">_xlfn.XLOOKUP(C153,age[Age_Min], age[Age_Points],,-1)</f>
        <v>5</v>
      </c>
      <c r="L153" s="9">
        <f ca="1">_xlfn.XLOOKUP(D153, income[Income_Min], income[Income_Points],,-1)</f>
        <v>5</v>
      </c>
      <c r="M153" s="9">
        <f ca="1">_xlfn.XLOOKUP(H153,credit[Credit_Min], credit[Credit_Points],,-1)</f>
        <v>3</v>
      </c>
      <c r="N153" s="9">
        <f ca="1">_xlfn.XLOOKUP(I153, dti[DTI_Min],dti[DTI_Points],,-1)</f>
        <v>1</v>
      </c>
      <c r="O153" s="9">
        <f ca="1">_xlfn.XLOOKUP(G153, employment[Emp_Min], employment[Points],,-1)</f>
        <v>3</v>
      </c>
      <c r="P153" s="9">
        <f ca="1">_xlfn.XLOOKUP(J153, default[PrevDefault],default[Default_Points],,-1)</f>
        <v>5</v>
      </c>
      <c r="Q153" s="10">
        <f ca="1">(K153*CONFIG!$K$14)+(L153*CONFIG!$K$15)+(M153*CONFIG!$K$16)+(N153*CONFIG!$K$17)+(O153*CONFIG!$K$18)+(P153*CONFIG!$K$19)</f>
        <v>26</v>
      </c>
      <c r="R153" s="10" t="str">
        <f ca="1">_xlfn.XLOOKUP(Q153,risk[Score_Min],risk[Risk_Level],,-1)</f>
        <v>Medium</v>
      </c>
      <c r="S153" s="10" t="str">
        <f t="shared" ca="1" si="26"/>
        <v>Rejected</v>
      </c>
      <c r="T153" s="10">
        <f ca="1">IF(applicants[[#This Row],[Decision]]="Approved",1,0)</f>
        <v>0</v>
      </c>
      <c r="U153" s="10" t="str" cm="1">
        <f t="array" aca="1" ref="U153" ca="1">_xlfn.XLOOKUP(H153,{0,600,680,700,740,800},
             {"&lt;600","600–679","680–699","700–739","740–799","800+"},,-1)</f>
        <v>600–679</v>
      </c>
      <c r="V153" s="10" t="str" cm="1">
        <f t="array" aca="1" ref="V153" ca="1">_xlfn.XLOOKUP(I153,{0,0.25,0.4},
             {"&lt;25%","25–40%","40%+"},,-1)</f>
        <v>40%+</v>
      </c>
      <c r="W153" s="10" t="str" cm="1">
        <f t="array" aca="1" ref="W153" ca="1">_xlfn.XLOOKUP(D153,{0,40000,80000,120000},
             {"&lt;40k","40–79k","80–119k","120k+"},,-1)</f>
        <v>40–79k</v>
      </c>
    </row>
    <row r="154" spans="2:23" ht="17" x14ac:dyDescent="0.4">
      <c r="B154" s="9">
        <v>151</v>
      </c>
      <c r="C154" s="9">
        <f t="shared" ca="1" si="18"/>
        <v>28</v>
      </c>
      <c r="D154" s="11">
        <f t="shared" ca="1" si="19"/>
        <v>132472</v>
      </c>
      <c r="E154" s="11">
        <f t="shared" ca="1" si="20"/>
        <v>16983</v>
      </c>
      <c r="F154" s="9">
        <f t="shared" ca="1" si="21"/>
        <v>48</v>
      </c>
      <c r="G154" s="9">
        <f t="shared" ca="1" si="22"/>
        <v>1</v>
      </c>
      <c r="H154" s="9">
        <f t="shared" ca="1" si="23"/>
        <v>628</v>
      </c>
      <c r="I154" s="12">
        <f t="shared" ca="1" si="24"/>
        <v>0.41</v>
      </c>
      <c r="J154" s="9" t="str">
        <f t="shared" ca="1" si="25"/>
        <v>No</v>
      </c>
      <c r="K154" s="9">
        <f ca="1">_xlfn.XLOOKUP(C154,age[Age_Min], age[Age_Points],,-1)</f>
        <v>5</v>
      </c>
      <c r="L154" s="9">
        <f ca="1">_xlfn.XLOOKUP(D154, income[Income_Min], income[Income_Points],,-1)</f>
        <v>6</v>
      </c>
      <c r="M154" s="9">
        <f ca="1">_xlfn.XLOOKUP(H154,credit[Credit_Min], credit[Credit_Points],,-1)</f>
        <v>3</v>
      </c>
      <c r="N154" s="9">
        <f ca="1">_xlfn.XLOOKUP(I154, dti[DTI_Min],dti[DTI_Points],,-1)</f>
        <v>1</v>
      </c>
      <c r="O154" s="9">
        <f ca="1">_xlfn.XLOOKUP(G154, employment[Emp_Min], employment[Points],,-1)</f>
        <v>1</v>
      </c>
      <c r="P154" s="9">
        <f ca="1">_xlfn.XLOOKUP(J154, default[PrevDefault],default[Default_Points],,-1)</f>
        <v>5</v>
      </c>
      <c r="Q154" s="10">
        <f ca="1">(K154*CONFIG!$K$14)+(L154*CONFIG!$K$15)+(M154*CONFIG!$K$16)+(N154*CONFIG!$K$17)+(O154*CONFIG!$K$18)+(P154*CONFIG!$K$19)</f>
        <v>25</v>
      </c>
      <c r="R154" s="10" t="str">
        <f ca="1">_xlfn.XLOOKUP(Q154,risk[Score_Min],risk[Risk_Level],,-1)</f>
        <v>Medium</v>
      </c>
      <c r="S154" s="10" t="str">
        <f t="shared" ca="1" si="26"/>
        <v>Rejected</v>
      </c>
      <c r="T154" s="10">
        <f ca="1">IF(applicants[[#This Row],[Decision]]="Approved",1,0)</f>
        <v>0</v>
      </c>
      <c r="U154" s="10" t="str" cm="1">
        <f t="array" aca="1" ref="U154" ca="1">_xlfn.XLOOKUP(H154,{0,600,680,700,740,800},
             {"&lt;600","600–679","680–699","700–739","740–799","800+"},,-1)</f>
        <v>600–679</v>
      </c>
      <c r="V154" s="10" t="str" cm="1">
        <f t="array" aca="1" ref="V154" ca="1">_xlfn.XLOOKUP(I154,{0,0.25,0.4},
             {"&lt;25%","25–40%","40%+"},,-1)</f>
        <v>40%+</v>
      </c>
      <c r="W154" s="10" t="str" cm="1">
        <f t="array" aca="1" ref="W154" ca="1">_xlfn.XLOOKUP(D154,{0,40000,80000,120000},
             {"&lt;40k","40–79k","80–119k","120k+"},,-1)</f>
        <v>120k+</v>
      </c>
    </row>
    <row r="155" spans="2:23" ht="17" x14ac:dyDescent="0.4">
      <c r="B155" s="9">
        <v>152</v>
      </c>
      <c r="C155" s="9">
        <f t="shared" ca="1" si="18"/>
        <v>44</v>
      </c>
      <c r="D155" s="11">
        <f t="shared" ca="1" si="19"/>
        <v>135522</v>
      </c>
      <c r="E155" s="11">
        <f t="shared" ca="1" si="20"/>
        <v>19249</v>
      </c>
      <c r="F155" s="9">
        <f t="shared" ca="1" si="21"/>
        <v>24</v>
      </c>
      <c r="G155" s="9">
        <f t="shared" ca="1" si="22"/>
        <v>5</v>
      </c>
      <c r="H155" s="9">
        <f t="shared" ca="1" si="23"/>
        <v>675</v>
      </c>
      <c r="I155" s="12">
        <f t="shared" ca="1" si="24"/>
        <v>0.22</v>
      </c>
      <c r="J155" s="9" t="str">
        <f t="shared" ca="1" si="25"/>
        <v>No</v>
      </c>
      <c r="K155" s="9">
        <f ca="1">_xlfn.XLOOKUP(C155,age[Age_Min], age[Age_Points],,-1)</f>
        <v>4</v>
      </c>
      <c r="L155" s="9">
        <f ca="1">_xlfn.XLOOKUP(D155, income[Income_Min], income[Income_Points],,-1)</f>
        <v>6</v>
      </c>
      <c r="M155" s="9">
        <f ca="1">_xlfn.XLOOKUP(H155,credit[Credit_Min], credit[Credit_Points],,-1)</f>
        <v>3</v>
      </c>
      <c r="N155" s="9">
        <f ca="1">_xlfn.XLOOKUP(I155, dti[DTI_Min],dti[DTI_Points],,-1)</f>
        <v>6</v>
      </c>
      <c r="O155" s="9">
        <f ca="1">_xlfn.XLOOKUP(G155, employment[Emp_Min], employment[Points],,-1)</f>
        <v>3</v>
      </c>
      <c r="P155" s="9">
        <f ca="1">_xlfn.XLOOKUP(J155, default[PrevDefault],default[Default_Points],,-1)</f>
        <v>5</v>
      </c>
      <c r="Q155" s="10">
        <f ca="1">(K155*CONFIG!$K$14)+(L155*CONFIG!$K$15)+(M155*CONFIG!$K$16)+(N155*CONFIG!$K$17)+(O155*CONFIG!$K$18)+(P155*CONFIG!$K$19)</f>
        <v>36</v>
      </c>
      <c r="R155" s="10" t="str">
        <f ca="1">_xlfn.XLOOKUP(Q155,risk[Score_Min],risk[Risk_Level],,-1)</f>
        <v>Low</v>
      </c>
      <c r="S155" s="10" t="str">
        <f t="shared" ca="1" si="26"/>
        <v>Approved</v>
      </c>
      <c r="T155" s="10">
        <f ca="1">IF(applicants[[#This Row],[Decision]]="Approved",1,0)</f>
        <v>1</v>
      </c>
      <c r="U155" s="10" t="str" cm="1">
        <f t="array" aca="1" ref="U155" ca="1">_xlfn.XLOOKUP(H155,{0,600,680,700,740,800},
             {"&lt;600","600–679","680–699","700–739","740–799","800+"},,-1)</f>
        <v>600–679</v>
      </c>
      <c r="V155" s="10" t="str" cm="1">
        <f t="array" aca="1" ref="V155" ca="1">_xlfn.XLOOKUP(I155,{0,0.25,0.4},
             {"&lt;25%","25–40%","40%+"},,-1)</f>
        <v>&lt;25%</v>
      </c>
      <c r="W155" s="10" t="str" cm="1">
        <f t="array" aca="1" ref="W155" ca="1">_xlfn.XLOOKUP(D155,{0,40000,80000,120000},
             {"&lt;40k","40–79k","80–119k","120k+"},,-1)</f>
        <v>120k+</v>
      </c>
    </row>
    <row r="156" spans="2:23" ht="17" x14ac:dyDescent="0.4">
      <c r="B156" s="9">
        <v>153</v>
      </c>
      <c r="C156" s="9">
        <f t="shared" ca="1" si="18"/>
        <v>50</v>
      </c>
      <c r="D156" s="11">
        <f t="shared" ca="1" si="19"/>
        <v>111213</v>
      </c>
      <c r="E156" s="11">
        <f t="shared" ca="1" si="20"/>
        <v>32435</v>
      </c>
      <c r="F156" s="9">
        <f t="shared" ca="1" si="21"/>
        <v>36</v>
      </c>
      <c r="G156" s="9">
        <f t="shared" ca="1" si="22"/>
        <v>6</v>
      </c>
      <c r="H156" s="9">
        <f t="shared" ca="1" si="23"/>
        <v>681</v>
      </c>
      <c r="I156" s="12">
        <f t="shared" ca="1" si="24"/>
        <v>0.45</v>
      </c>
      <c r="J156" s="9" t="str">
        <f t="shared" ca="1" si="25"/>
        <v>No</v>
      </c>
      <c r="K156" s="9">
        <f ca="1">_xlfn.XLOOKUP(C156,age[Age_Min], age[Age_Points],,-1)</f>
        <v>4</v>
      </c>
      <c r="L156" s="9">
        <f ca="1">_xlfn.XLOOKUP(D156, income[Income_Min], income[Income_Points],,-1)</f>
        <v>6</v>
      </c>
      <c r="M156" s="9">
        <f ca="1">_xlfn.XLOOKUP(H156,credit[Credit_Min], credit[Credit_Points],,-1)</f>
        <v>3</v>
      </c>
      <c r="N156" s="9">
        <f ca="1">_xlfn.XLOOKUP(I156, dti[DTI_Min],dti[DTI_Points],,-1)</f>
        <v>1</v>
      </c>
      <c r="O156" s="9">
        <f ca="1">_xlfn.XLOOKUP(G156, employment[Emp_Min], employment[Points],,-1)</f>
        <v>5</v>
      </c>
      <c r="P156" s="9">
        <f ca="1">_xlfn.XLOOKUP(J156, default[PrevDefault],default[Default_Points],,-1)</f>
        <v>5</v>
      </c>
      <c r="Q156" s="10">
        <f ca="1">(K156*CONFIG!$K$14)+(L156*CONFIG!$K$15)+(M156*CONFIG!$K$16)+(N156*CONFIG!$K$17)+(O156*CONFIG!$K$18)+(P156*CONFIG!$K$19)</f>
        <v>28</v>
      </c>
      <c r="R156" s="10" t="str">
        <f ca="1">_xlfn.XLOOKUP(Q156,risk[Score_Min],risk[Risk_Level],,-1)</f>
        <v>Medium</v>
      </c>
      <c r="S156" s="10" t="str">
        <f t="shared" ca="1" si="26"/>
        <v>Rejected</v>
      </c>
      <c r="T156" s="10">
        <f ca="1">IF(applicants[[#This Row],[Decision]]="Approved",1,0)</f>
        <v>0</v>
      </c>
      <c r="U156" s="10" t="str" cm="1">
        <f t="array" aca="1" ref="U156" ca="1">_xlfn.XLOOKUP(H156,{0,600,680,700,740,800},
             {"&lt;600","600–679","680–699","700–739","740–799","800+"},,-1)</f>
        <v>680–699</v>
      </c>
      <c r="V156" s="10" t="str" cm="1">
        <f t="array" aca="1" ref="V156" ca="1">_xlfn.XLOOKUP(I156,{0,0.25,0.4},
             {"&lt;25%","25–40%","40%+"},,-1)</f>
        <v>40%+</v>
      </c>
      <c r="W156" s="10" t="str" cm="1">
        <f t="array" aca="1" ref="W156" ca="1">_xlfn.XLOOKUP(D156,{0,40000,80000,120000},
             {"&lt;40k","40–79k","80–119k","120k+"},,-1)</f>
        <v>80–119k</v>
      </c>
    </row>
    <row r="157" spans="2:23" ht="17" x14ac:dyDescent="0.4">
      <c r="B157" s="9">
        <v>154</v>
      </c>
      <c r="C157" s="9">
        <f t="shared" ca="1" si="18"/>
        <v>38</v>
      </c>
      <c r="D157" s="11">
        <f t="shared" ca="1" si="19"/>
        <v>89232</v>
      </c>
      <c r="E157" s="11">
        <f t="shared" ca="1" si="20"/>
        <v>6355</v>
      </c>
      <c r="F157" s="9">
        <f t="shared" ca="1" si="21"/>
        <v>36</v>
      </c>
      <c r="G157" s="9">
        <f t="shared" ca="1" si="22"/>
        <v>1</v>
      </c>
      <c r="H157" s="9">
        <f t="shared" ca="1" si="23"/>
        <v>791</v>
      </c>
      <c r="I157" s="12">
        <f t="shared" ca="1" si="24"/>
        <v>0.36</v>
      </c>
      <c r="J157" s="9" t="str">
        <f t="shared" ca="1" si="25"/>
        <v>No</v>
      </c>
      <c r="K157" s="9">
        <f ca="1">_xlfn.XLOOKUP(C157,age[Age_Min], age[Age_Points],,-1)</f>
        <v>5</v>
      </c>
      <c r="L157" s="9">
        <f ca="1">_xlfn.XLOOKUP(D157, income[Income_Min], income[Income_Points],,-1)</f>
        <v>6</v>
      </c>
      <c r="M157" s="9">
        <f ca="1">_xlfn.XLOOKUP(H157,credit[Credit_Min], credit[Credit_Points],,-1)</f>
        <v>6</v>
      </c>
      <c r="N157" s="9">
        <f ca="1">_xlfn.XLOOKUP(I157, dti[DTI_Min],dti[DTI_Points],,-1)</f>
        <v>3</v>
      </c>
      <c r="O157" s="9">
        <f ca="1">_xlfn.XLOOKUP(G157, employment[Emp_Min], employment[Points],,-1)</f>
        <v>1</v>
      </c>
      <c r="P157" s="9">
        <f ca="1">_xlfn.XLOOKUP(J157, default[PrevDefault],default[Default_Points],,-1)</f>
        <v>5</v>
      </c>
      <c r="Q157" s="10">
        <f ca="1">(K157*CONFIG!$K$14)+(L157*CONFIG!$K$15)+(M157*CONFIG!$K$16)+(N157*CONFIG!$K$17)+(O157*CONFIG!$K$18)+(P157*CONFIG!$K$19)</f>
        <v>35</v>
      </c>
      <c r="R157" s="10" t="str">
        <f ca="1">_xlfn.XLOOKUP(Q157,risk[Score_Min],risk[Risk_Level],,-1)</f>
        <v>Low</v>
      </c>
      <c r="S157" s="10" t="str">
        <f t="shared" ca="1" si="26"/>
        <v>Approved</v>
      </c>
      <c r="T157" s="10">
        <f ca="1">IF(applicants[[#This Row],[Decision]]="Approved",1,0)</f>
        <v>1</v>
      </c>
      <c r="U157" s="10" t="str" cm="1">
        <f t="array" aca="1" ref="U157" ca="1">_xlfn.XLOOKUP(H157,{0,600,680,700,740,800},
             {"&lt;600","600–679","680–699","700–739","740–799","800+"},,-1)</f>
        <v>740–799</v>
      </c>
      <c r="V157" s="10" t="str" cm="1">
        <f t="array" aca="1" ref="V157" ca="1">_xlfn.XLOOKUP(I157,{0,0.25,0.4},
             {"&lt;25%","25–40%","40%+"},,-1)</f>
        <v>25–40%</v>
      </c>
      <c r="W157" s="10" t="str" cm="1">
        <f t="array" aca="1" ref="W157" ca="1">_xlfn.XLOOKUP(D157,{0,40000,80000,120000},
             {"&lt;40k","40–79k","80–119k","120k+"},,-1)</f>
        <v>80–119k</v>
      </c>
    </row>
    <row r="158" spans="2:23" ht="17" x14ac:dyDescent="0.4">
      <c r="B158" s="9">
        <v>155</v>
      </c>
      <c r="C158" s="9">
        <f t="shared" ca="1" si="18"/>
        <v>56</v>
      </c>
      <c r="D158" s="11">
        <f t="shared" ca="1" si="19"/>
        <v>137019</v>
      </c>
      <c r="E158" s="11">
        <f t="shared" ca="1" si="20"/>
        <v>27978</v>
      </c>
      <c r="F158" s="9">
        <f t="shared" ca="1" si="21"/>
        <v>24</v>
      </c>
      <c r="G158" s="9">
        <f t="shared" ca="1" si="22"/>
        <v>0</v>
      </c>
      <c r="H158" s="9">
        <f t="shared" ca="1" si="23"/>
        <v>574</v>
      </c>
      <c r="I158" s="12">
        <f t="shared" ca="1" si="24"/>
        <v>0.32</v>
      </c>
      <c r="J158" s="9" t="str">
        <f t="shared" ca="1" si="25"/>
        <v>No</v>
      </c>
      <c r="K158" s="9">
        <f ca="1">_xlfn.XLOOKUP(C158,age[Age_Min], age[Age_Points],,-1)</f>
        <v>4</v>
      </c>
      <c r="L158" s="9">
        <f ca="1">_xlfn.XLOOKUP(D158, income[Income_Min], income[Income_Points],,-1)</f>
        <v>6</v>
      </c>
      <c r="M158" s="9">
        <f ca="1">_xlfn.XLOOKUP(H158,credit[Credit_Min], credit[Credit_Points],,-1)</f>
        <v>1</v>
      </c>
      <c r="N158" s="9">
        <f ca="1">_xlfn.XLOOKUP(I158, dti[DTI_Min],dti[DTI_Points],,-1)</f>
        <v>3</v>
      </c>
      <c r="O158" s="9">
        <f ca="1">_xlfn.XLOOKUP(G158, employment[Emp_Min], employment[Points],,-1)</f>
        <v>1</v>
      </c>
      <c r="P158" s="9">
        <f ca="1">_xlfn.XLOOKUP(J158, default[PrevDefault],default[Default_Points],,-1)</f>
        <v>5</v>
      </c>
      <c r="Q158" s="10">
        <f ca="1">(K158*CONFIG!$K$14)+(L158*CONFIG!$K$15)+(M158*CONFIG!$K$16)+(N158*CONFIG!$K$17)+(O158*CONFIG!$K$18)+(P158*CONFIG!$K$19)</f>
        <v>24</v>
      </c>
      <c r="R158" s="10" t="str">
        <f ca="1">_xlfn.XLOOKUP(Q158,risk[Score_Min],risk[Risk_Level],,-1)</f>
        <v>Medium</v>
      </c>
      <c r="S158" s="10" t="str">
        <f t="shared" ca="1" si="26"/>
        <v>Approved</v>
      </c>
      <c r="T158" s="10">
        <f ca="1">IF(applicants[[#This Row],[Decision]]="Approved",1,0)</f>
        <v>1</v>
      </c>
      <c r="U158" s="10" t="str" cm="1">
        <f t="array" aca="1" ref="U158" ca="1">_xlfn.XLOOKUP(H158,{0,600,680,700,740,800},
             {"&lt;600","600–679","680–699","700–739","740–799","800+"},,-1)</f>
        <v>&lt;600</v>
      </c>
      <c r="V158" s="10" t="str" cm="1">
        <f t="array" aca="1" ref="V158" ca="1">_xlfn.XLOOKUP(I158,{0,0.25,0.4},
             {"&lt;25%","25–40%","40%+"},,-1)</f>
        <v>25–40%</v>
      </c>
      <c r="W158" s="10" t="str" cm="1">
        <f t="array" aca="1" ref="W158" ca="1">_xlfn.XLOOKUP(D158,{0,40000,80000,120000},
             {"&lt;40k","40–79k","80–119k","120k+"},,-1)</f>
        <v>120k+</v>
      </c>
    </row>
    <row r="159" spans="2:23" ht="17" x14ac:dyDescent="0.4">
      <c r="B159" s="9">
        <v>156</v>
      </c>
      <c r="C159" s="9">
        <f t="shared" ca="1" si="18"/>
        <v>33</v>
      </c>
      <c r="D159" s="11">
        <f t="shared" ca="1" si="19"/>
        <v>118895</v>
      </c>
      <c r="E159" s="11">
        <f t="shared" ca="1" si="20"/>
        <v>9827</v>
      </c>
      <c r="F159" s="9">
        <f t="shared" ca="1" si="21"/>
        <v>48</v>
      </c>
      <c r="G159" s="9">
        <f t="shared" ca="1" si="22"/>
        <v>4</v>
      </c>
      <c r="H159" s="9">
        <f t="shared" ca="1" si="23"/>
        <v>842</v>
      </c>
      <c r="I159" s="12">
        <f t="shared" ca="1" si="24"/>
        <v>0.47</v>
      </c>
      <c r="J159" s="9" t="str">
        <f t="shared" ca="1" si="25"/>
        <v>No</v>
      </c>
      <c r="K159" s="9">
        <f ca="1">_xlfn.XLOOKUP(C159,age[Age_Min], age[Age_Points],,-1)</f>
        <v>5</v>
      </c>
      <c r="L159" s="9">
        <f ca="1">_xlfn.XLOOKUP(D159, income[Income_Min], income[Income_Points],,-1)</f>
        <v>6</v>
      </c>
      <c r="M159" s="9">
        <f ca="1">_xlfn.XLOOKUP(H159,credit[Credit_Min], credit[Credit_Points],,-1)</f>
        <v>6</v>
      </c>
      <c r="N159" s="9">
        <f ca="1">_xlfn.XLOOKUP(I159, dti[DTI_Min],dti[DTI_Points],,-1)</f>
        <v>1</v>
      </c>
      <c r="O159" s="9">
        <f ca="1">_xlfn.XLOOKUP(G159, employment[Emp_Min], employment[Points],,-1)</f>
        <v>3</v>
      </c>
      <c r="P159" s="9">
        <f ca="1">_xlfn.XLOOKUP(J159, default[PrevDefault],default[Default_Points],,-1)</f>
        <v>5</v>
      </c>
      <c r="Q159" s="10">
        <f ca="1">(K159*CONFIG!$K$14)+(L159*CONFIG!$K$15)+(M159*CONFIG!$K$16)+(N159*CONFIG!$K$17)+(O159*CONFIG!$K$18)+(P159*CONFIG!$K$19)</f>
        <v>33</v>
      </c>
      <c r="R159" s="10" t="str">
        <f ca="1">_xlfn.XLOOKUP(Q159,risk[Score_Min],risk[Risk_Level],,-1)</f>
        <v>Low</v>
      </c>
      <c r="S159" s="10" t="str">
        <f t="shared" ca="1" si="26"/>
        <v>Approved</v>
      </c>
      <c r="T159" s="10">
        <f ca="1">IF(applicants[[#This Row],[Decision]]="Approved",1,0)</f>
        <v>1</v>
      </c>
      <c r="U159" s="10" t="str" cm="1">
        <f t="array" aca="1" ref="U159" ca="1">_xlfn.XLOOKUP(H159,{0,600,680,700,740,800},
             {"&lt;600","600–679","680–699","700–739","740–799","800+"},,-1)</f>
        <v>800+</v>
      </c>
      <c r="V159" s="10" t="str" cm="1">
        <f t="array" aca="1" ref="V159" ca="1">_xlfn.XLOOKUP(I159,{0,0.25,0.4},
             {"&lt;25%","25–40%","40%+"},,-1)</f>
        <v>40%+</v>
      </c>
      <c r="W159" s="10" t="str" cm="1">
        <f t="array" aca="1" ref="W159" ca="1">_xlfn.XLOOKUP(D159,{0,40000,80000,120000},
             {"&lt;40k","40–79k","80–119k","120k+"},,-1)</f>
        <v>80–119k</v>
      </c>
    </row>
    <row r="160" spans="2:23" ht="17" x14ac:dyDescent="0.4">
      <c r="B160" s="9">
        <v>157</v>
      </c>
      <c r="C160" s="9">
        <f t="shared" ca="1" si="18"/>
        <v>25</v>
      </c>
      <c r="D160" s="11">
        <f t="shared" ca="1" si="19"/>
        <v>95794</v>
      </c>
      <c r="E160" s="11">
        <f t="shared" ca="1" si="20"/>
        <v>33978</v>
      </c>
      <c r="F160" s="9">
        <f t="shared" ca="1" si="21"/>
        <v>48</v>
      </c>
      <c r="G160" s="9">
        <f t="shared" ca="1" si="22"/>
        <v>0</v>
      </c>
      <c r="H160" s="9">
        <f t="shared" ca="1" si="23"/>
        <v>827</v>
      </c>
      <c r="I160" s="12">
        <f t="shared" ca="1" si="24"/>
        <v>0.2</v>
      </c>
      <c r="J160" s="9" t="str">
        <f t="shared" ca="1" si="25"/>
        <v>No</v>
      </c>
      <c r="K160" s="9">
        <f ca="1">_xlfn.XLOOKUP(C160,age[Age_Min], age[Age_Points],,-1)</f>
        <v>2</v>
      </c>
      <c r="L160" s="9">
        <f ca="1">_xlfn.XLOOKUP(D160, income[Income_Min], income[Income_Points],,-1)</f>
        <v>6</v>
      </c>
      <c r="M160" s="9">
        <f ca="1">_xlfn.XLOOKUP(H160,credit[Credit_Min], credit[Credit_Points],,-1)</f>
        <v>6</v>
      </c>
      <c r="N160" s="9">
        <f ca="1">_xlfn.XLOOKUP(I160, dti[DTI_Min],dti[DTI_Points],,-1)</f>
        <v>6</v>
      </c>
      <c r="O160" s="9">
        <f ca="1">_xlfn.XLOOKUP(G160, employment[Emp_Min], employment[Points],,-1)</f>
        <v>1</v>
      </c>
      <c r="P160" s="9">
        <f ca="1">_xlfn.XLOOKUP(J160, default[PrevDefault],default[Default_Points],,-1)</f>
        <v>5</v>
      </c>
      <c r="Q160" s="10">
        <f ca="1">(K160*CONFIG!$K$14)+(L160*CONFIG!$K$15)+(M160*CONFIG!$K$16)+(N160*CONFIG!$K$17)+(O160*CONFIG!$K$18)+(P160*CONFIG!$K$19)</f>
        <v>38</v>
      </c>
      <c r="R160" s="10" t="str">
        <f ca="1">_xlfn.XLOOKUP(Q160,risk[Score_Min],risk[Risk_Level],,-1)</f>
        <v>Low</v>
      </c>
      <c r="S160" s="10" t="str">
        <f t="shared" ca="1" si="26"/>
        <v>Approved</v>
      </c>
      <c r="T160" s="10">
        <f ca="1">IF(applicants[[#This Row],[Decision]]="Approved",1,0)</f>
        <v>1</v>
      </c>
      <c r="U160" s="10" t="str" cm="1">
        <f t="array" aca="1" ref="U160" ca="1">_xlfn.XLOOKUP(H160,{0,600,680,700,740,800},
             {"&lt;600","600–679","680–699","700–739","740–799","800+"},,-1)</f>
        <v>800+</v>
      </c>
      <c r="V160" s="10" t="str" cm="1">
        <f t="array" aca="1" ref="V160" ca="1">_xlfn.XLOOKUP(I160,{0,0.25,0.4},
             {"&lt;25%","25–40%","40%+"},,-1)</f>
        <v>&lt;25%</v>
      </c>
      <c r="W160" s="10" t="str" cm="1">
        <f t="array" aca="1" ref="W160" ca="1">_xlfn.XLOOKUP(D160,{0,40000,80000,120000},
             {"&lt;40k","40–79k","80–119k","120k+"},,-1)</f>
        <v>80–119k</v>
      </c>
    </row>
    <row r="161" spans="2:23" ht="17" x14ac:dyDescent="0.4">
      <c r="B161" s="9">
        <v>158</v>
      </c>
      <c r="C161" s="9">
        <f t="shared" ca="1" si="18"/>
        <v>26</v>
      </c>
      <c r="D161" s="11">
        <f t="shared" ca="1" si="19"/>
        <v>87241</v>
      </c>
      <c r="E161" s="11">
        <f t="shared" ca="1" si="20"/>
        <v>29052</v>
      </c>
      <c r="F161" s="9">
        <f t="shared" ca="1" si="21"/>
        <v>36</v>
      </c>
      <c r="G161" s="9">
        <f t="shared" ca="1" si="22"/>
        <v>3</v>
      </c>
      <c r="H161" s="9">
        <f t="shared" ca="1" si="23"/>
        <v>552</v>
      </c>
      <c r="I161" s="12">
        <f t="shared" ca="1" si="24"/>
        <v>0.26</v>
      </c>
      <c r="J161" s="9" t="str">
        <f t="shared" ca="1" si="25"/>
        <v>No</v>
      </c>
      <c r="K161" s="9">
        <f ca="1">_xlfn.XLOOKUP(C161,age[Age_Min], age[Age_Points],,-1)</f>
        <v>5</v>
      </c>
      <c r="L161" s="9">
        <f ca="1">_xlfn.XLOOKUP(D161, income[Income_Min], income[Income_Points],,-1)</f>
        <v>6</v>
      </c>
      <c r="M161" s="9">
        <f ca="1">_xlfn.XLOOKUP(H161,credit[Credit_Min], credit[Credit_Points],,-1)</f>
        <v>1</v>
      </c>
      <c r="N161" s="9">
        <f ca="1">_xlfn.XLOOKUP(I161, dti[DTI_Min],dti[DTI_Points],,-1)</f>
        <v>3</v>
      </c>
      <c r="O161" s="9">
        <f ca="1">_xlfn.XLOOKUP(G161, employment[Emp_Min], employment[Points],,-1)</f>
        <v>3</v>
      </c>
      <c r="P161" s="9">
        <f ca="1">_xlfn.XLOOKUP(J161, default[PrevDefault],default[Default_Points],,-1)</f>
        <v>5</v>
      </c>
      <c r="Q161" s="10">
        <f ca="1">(K161*CONFIG!$K$14)+(L161*CONFIG!$K$15)+(M161*CONFIG!$K$16)+(N161*CONFIG!$K$17)+(O161*CONFIG!$K$18)+(P161*CONFIG!$K$19)</f>
        <v>27</v>
      </c>
      <c r="R161" s="10" t="str">
        <f ca="1">_xlfn.XLOOKUP(Q161,risk[Score_Min],risk[Risk_Level],,-1)</f>
        <v>Medium</v>
      </c>
      <c r="S161" s="10" t="str">
        <f t="shared" ca="1" si="26"/>
        <v>Approved</v>
      </c>
      <c r="T161" s="10">
        <f ca="1">IF(applicants[[#This Row],[Decision]]="Approved",1,0)</f>
        <v>1</v>
      </c>
      <c r="U161" s="10" t="str" cm="1">
        <f t="array" aca="1" ref="U161" ca="1">_xlfn.XLOOKUP(H161,{0,600,680,700,740,800},
             {"&lt;600","600–679","680–699","700–739","740–799","800+"},,-1)</f>
        <v>&lt;600</v>
      </c>
      <c r="V161" s="10" t="str" cm="1">
        <f t="array" aca="1" ref="V161" ca="1">_xlfn.XLOOKUP(I161,{0,0.25,0.4},
             {"&lt;25%","25–40%","40%+"},,-1)</f>
        <v>25–40%</v>
      </c>
      <c r="W161" s="10" t="str" cm="1">
        <f t="array" aca="1" ref="W161" ca="1">_xlfn.XLOOKUP(D161,{0,40000,80000,120000},
             {"&lt;40k","40–79k","80–119k","120k+"},,-1)</f>
        <v>80–119k</v>
      </c>
    </row>
    <row r="162" spans="2:23" ht="17" x14ac:dyDescent="0.4">
      <c r="B162" s="9">
        <v>159</v>
      </c>
      <c r="C162" s="9">
        <f t="shared" ca="1" si="18"/>
        <v>43</v>
      </c>
      <c r="D162" s="11">
        <f t="shared" ca="1" si="19"/>
        <v>55957</v>
      </c>
      <c r="E162" s="11">
        <f t="shared" ca="1" si="20"/>
        <v>20461</v>
      </c>
      <c r="F162" s="9">
        <f t="shared" ca="1" si="21"/>
        <v>24</v>
      </c>
      <c r="G162" s="9">
        <f t="shared" ca="1" si="22"/>
        <v>0</v>
      </c>
      <c r="H162" s="9">
        <f t="shared" ca="1" si="23"/>
        <v>724</v>
      </c>
      <c r="I162" s="12">
        <f t="shared" ca="1" si="24"/>
        <v>0.33</v>
      </c>
      <c r="J162" s="9" t="str">
        <f t="shared" ca="1" si="25"/>
        <v>No</v>
      </c>
      <c r="K162" s="9">
        <f ca="1">_xlfn.XLOOKUP(C162,age[Age_Min], age[Age_Points],,-1)</f>
        <v>4</v>
      </c>
      <c r="L162" s="9">
        <f ca="1">_xlfn.XLOOKUP(D162, income[Income_Min], income[Income_Points],,-1)</f>
        <v>5</v>
      </c>
      <c r="M162" s="9">
        <f ca="1">_xlfn.XLOOKUP(H162,credit[Credit_Min], credit[Credit_Points],,-1)</f>
        <v>5</v>
      </c>
      <c r="N162" s="9">
        <f ca="1">_xlfn.XLOOKUP(I162, dti[DTI_Min],dti[DTI_Points],,-1)</f>
        <v>3</v>
      </c>
      <c r="O162" s="9">
        <f ca="1">_xlfn.XLOOKUP(G162, employment[Emp_Min], employment[Points],,-1)</f>
        <v>1</v>
      </c>
      <c r="P162" s="9">
        <f ca="1">_xlfn.XLOOKUP(J162, default[PrevDefault],default[Default_Points],,-1)</f>
        <v>5</v>
      </c>
      <c r="Q162" s="10">
        <f ca="1">(K162*CONFIG!$K$14)+(L162*CONFIG!$K$15)+(M162*CONFIG!$K$16)+(N162*CONFIG!$K$17)+(O162*CONFIG!$K$18)+(P162*CONFIG!$K$19)</f>
        <v>31</v>
      </c>
      <c r="R162" s="10" t="str">
        <f ca="1">_xlfn.XLOOKUP(Q162,risk[Score_Min],risk[Risk_Level],,-1)</f>
        <v>Low</v>
      </c>
      <c r="S162" s="10" t="str">
        <f t="shared" ca="1" si="26"/>
        <v>Approved</v>
      </c>
      <c r="T162" s="10">
        <f ca="1">IF(applicants[[#This Row],[Decision]]="Approved",1,0)</f>
        <v>1</v>
      </c>
      <c r="U162" s="10" t="str" cm="1">
        <f t="array" aca="1" ref="U162" ca="1">_xlfn.XLOOKUP(H162,{0,600,680,700,740,800},
             {"&lt;600","600–679","680–699","700–739","740–799","800+"},,-1)</f>
        <v>700–739</v>
      </c>
      <c r="V162" s="10" t="str" cm="1">
        <f t="array" aca="1" ref="V162" ca="1">_xlfn.XLOOKUP(I162,{0,0.25,0.4},
             {"&lt;25%","25–40%","40%+"},,-1)</f>
        <v>25–40%</v>
      </c>
      <c r="W162" s="10" t="str" cm="1">
        <f t="array" aca="1" ref="W162" ca="1">_xlfn.XLOOKUP(D162,{0,40000,80000,120000},
             {"&lt;40k","40–79k","80–119k","120k+"},,-1)</f>
        <v>40–79k</v>
      </c>
    </row>
    <row r="163" spans="2:23" ht="17" x14ac:dyDescent="0.4">
      <c r="B163" s="9">
        <v>160</v>
      </c>
      <c r="C163" s="9">
        <f t="shared" ca="1" si="18"/>
        <v>36</v>
      </c>
      <c r="D163" s="11">
        <f t="shared" ca="1" si="19"/>
        <v>140347</v>
      </c>
      <c r="E163" s="11">
        <f t="shared" ca="1" si="20"/>
        <v>9439</v>
      </c>
      <c r="F163" s="9">
        <f t="shared" ca="1" si="21"/>
        <v>24</v>
      </c>
      <c r="G163" s="9">
        <f t="shared" ca="1" si="22"/>
        <v>2</v>
      </c>
      <c r="H163" s="9">
        <f t="shared" ca="1" si="23"/>
        <v>771</v>
      </c>
      <c r="I163" s="12">
        <f t="shared" ca="1" si="24"/>
        <v>0.16</v>
      </c>
      <c r="J163" s="9" t="str">
        <f t="shared" ca="1" si="25"/>
        <v>No</v>
      </c>
      <c r="K163" s="9">
        <f ca="1">_xlfn.XLOOKUP(C163,age[Age_Min], age[Age_Points],,-1)</f>
        <v>5</v>
      </c>
      <c r="L163" s="9">
        <f ca="1">_xlfn.XLOOKUP(D163, income[Income_Min], income[Income_Points],,-1)</f>
        <v>6</v>
      </c>
      <c r="M163" s="9">
        <f ca="1">_xlfn.XLOOKUP(H163,credit[Credit_Min], credit[Credit_Points],,-1)</f>
        <v>6</v>
      </c>
      <c r="N163" s="9">
        <f ca="1">_xlfn.XLOOKUP(I163, dti[DTI_Min],dti[DTI_Points],,-1)</f>
        <v>6</v>
      </c>
      <c r="O163" s="9">
        <f ca="1">_xlfn.XLOOKUP(G163, employment[Emp_Min], employment[Points],,-1)</f>
        <v>3</v>
      </c>
      <c r="P163" s="9">
        <f ca="1">_xlfn.XLOOKUP(J163, default[PrevDefault],default[Default_Points],,-1)</f>
        <v>5</v>
      </c>
      <c r="Q163" s="10">
        <f ca="1">(K163*CONFIG!$K$14)+(L163*CONFIG!$K$15)+(M163*CONFIG!$K$16)+(N163*CONFIG!$K$17)+(O163*CONFIG!$K$18)+(P163*CONFIG!$K$19)</f>
        <v>43</v>
      </c>
      <c r="R163" s="10" t="str">
        <f ca="1">_xlfn.XLOOKUP(Q163,risk[Score_Min],risk[Risk_Level],,-1)</f>
        <v>Low</v>
      </c>
      <c r="S163" s="10" t="str">
        <f t="shared" ca="1" si="26"/>
        <v>Approved</v>
      </c>
      <c r="T163" s="10">
        <f ca="1">IF(applicants[[#This Row],[Decision]]="Approved",1,0)</f>
        <v>1</v>
      </c>
      <c r="U163" s="10" t="str" cm="1">
        <f t="array" aca="1" ref="U163" ca="1">_xlfn.XLOOKUP(H163,{0,600,680,700,740,800},
             {"&lt;600","600–679","680–699","700–739","740–799","800+"},,-1)</f>
        <v>740–799</v>
      </c>
      <c r="V163" s="10" t="str" cm="1">
        <f t="array" aca="1" ref="V163" ca="1">_xlfn.XLOOKUP(I163,{0,0.25,0.4},
             {"&lt;25%","25–40%","40%+"},,-1)</f>
        <v>&lt;25%</v>
      </c>
      <c r="W163" s="10" t="str" cm="1">
        <f t="array" aca="1" ref="W163" ca="1">_xlfn.XLOOKUP(D163,{0,40000,80000,120000},
             {"&lt;40k","40–79k","80–119k","120k+"},,-1)</f>
        <v>120k+</v>
      </c>
    </row>
    <row r="164" spans="2:23" ht="17" x14ac:dyDescent="0.4">
      <c r="B164" s="9">
        <v>161</v>
      </c>
      <c r="C164" s="9">
        <f t="shared" ca="1" si="18"/>
        <v>49</v>
      </c>
      <c r="D164" s="11">
        <f t="shared" ca="1" si="19"/>
        <v>41603</v>
      </c>
      <c r="E164" s="11">
        <f t="shared" ca="1" si="20"/>
        <v>34645</v>
      </c>
      <c r="F164" s="9">
        <f t="shared" ca="1" si="21"/>
        <v>48</v>
      </c>
      <c r="G164" s="9">
        <f t="shared" ca="1" si="22"/>
        <v>1</v>
      </c>
      <c r="H164" s="9">
        <f t="shared" ca="1" si="23"/>
        <v>601</v>
      </c>
      <c r="I164" s="12">
        <f t="shared" ca="1" si="24"/>
        <v>0.3</v>
      </c>
      <c r="J164" s="9" t="str">
        <f t="shared" ca="1" si="25"/>
        <v>No</v>
      </c>
      <c r="K164" s="9">
        <f ca="1">_xlfn.XLOOKUP(C164,age[Age_Min], age[Age_Points],,-1)</f>
        <v>4</v>
      </c>
      <c r="L164" s="9">
        <f ca="1">_xlfn.XLOOKUP(D164, income[Income_Min], income[Income_Points],,-1)</f>
        <v>5</v>
      </c>
      <c r="M164" s="9">
        <f ca="1">_xlfn.XLOOKUP(H164,credit[Credit_Min], credit[Credit_Points],,-1)</f>
        <v>3</v>
      </c>
      <c r="N164" s="9">
        <f ca="1">_xlfn.XLOOKUP(I164, dti[DTI_Min],dti[DTI_Points],,-1)</f>
        <v>3</v>
      </c>
      <c r="O164" s="9">
        <f ca="1">_xlfn.XLOOKUP(G164, employment[Emp_Min], employment[Points],,-1)</f>
        <v>1</v>
      </c>
      <c r="P164" s="9">
        <f ca="1">_xlfn.XLOOKUP(J164, default[PrevDefault],default[Default_Points],,-1)</f>
        <v>5</v>
      </c>
      <c r="Q164" s="10">
        <f ca="1">(K164*CONFIG!$K$14)+(L164*CONFIG!$K$15)+(M164*CONFIG!$K$16)+(N164*CONFIG!$K$17)+(O164*CONFIG!$K$18)+(P164*CONFIG!$K$19)</f>
        <v>27</v>
      </c>
      <c r="R164" s="10" t="str">
        <f ca="1">_xlfn.XLOOKUP(Q164,risk[Score_Min],risk[Risk_Level],,-1)</f>
        <v>Medium</v>
      </c>
      <c r="S164" s="10" t="str">
        <f t="shared" ca="1" si="26"/>
        <v>Rejected</v>
      </c>
      <c r="T164" s="10">
        <f ca="1">IF(applicants[[#This Row],[Decision]]="Approved",1,0)</f>
        <v>0</v>
      </c>
      <c r="U164" s="10" t="str" cm="1">
        <f t="array" aca="1" ref="U164" ca="1">_xlfn.XLOOKUP(H164,{0,600,680,700,740,800},
             {"&lt;600","600–679","680–699","700–739","740–799","800+"},,-1)</f>
        <v>600–679</v>
      </c>
      <c r="V164" s="10" t="str" cm="1">
        <f t="array" aca="1" ref="V164" ca="1">_xlfn.XLOOKUP(I164,{0,0.25,0.4},
             {"&lt;25%","25–40%","40%+"},,-1)</f>
        <v>25–40%</v>
      </c>
      <c r="W164" s="10" t="str" cm="1">
        <f t="array" aca="1" ref="W164" ca="1">_xlfn.XLOOKUP(D164,{0,40000,80000,120000},
             {"&lt;40k","40–79k","80–119k","120k+"},,-1)</f>
        <v>40–79k</v>
      </c>
    </row>
    <row r="165" spans="2:23" ht="17" x14ac:dyDescent="0.4">
      <c r="B165" s="9">
        <v>162</v>
      </c>
      <c r="C165" s="9">
        <f t="shared" ca="1" si="18"/>
        <v>49</v>
      </c>
      <c r="D165" s="11">
        <f t="shared" ca="1" si="19"/>
        <v>36767</v>
      </c>
      <c r="E165" s="11">
        <f t="shared" ca="1" si="20"/>
        <v>34304</v>
      </c>
      <c r="F165" s="9">
        <f t="shared" ca="1" si="21"/>
        <v>12</v>
      </c>
      <c r="G165" s="9">
        <f t="shared" ca="1" si="22"/>
        <v>7</v>
      </c>
      <c r="H165" s="9">
        <f t="shared" ca="1" si="23"/>
        <v>761</v>
      </c>
      <c r="I165" s="12">
        <f t="shared" ca="1" si="24"/>
        <v>0.33</v>
      </c>
      <c r="J165" s="9" t="str">
        <f t="shared" ca="1" si="25"/>
        <v>No</v>
      </c>
      <c r="K165" s="9">
        <f ca="1">_xlfn.XLOOKUP(C165,age[Age_Min], age[Age_Points],,-1)</f>
        <v>4</v>
      </c>
      <c r="L165" s="9">
        <f ca="1">_xlfn.XLOOKUP(D165, income[Income_Min], income[Income_Points],,-1)</f>
        <v>2</v>
      </c>
      <c r="M165" s="9">
        <f ca="1">_xlfn.XLOOKUP(H165,credit[Credit_Min], credit[Credit_Points],,-1)</f>
        <v>6</v>
      </c>
      <c r="N165" s="9">
        <f ca="1">_xlfn.XLOOKUP(I165, dti[DTI_Min],dti[DTI_Points],,-1)</f>
        <v>3</v>
      </c>
      <c r="O165" s="9">
        <f ca="1">_xlfn.XLOOKUP(G165, employment[Emp_Min], employment[Points],,-1)</f>
        <v>5</v>
      </c>
      <c r="P165" s="9">
        <f ca="1">_xlfn.XLOOKUP(J165, default[PrevDefault],default[Default_Points],,-1)</f>
        <v>5</v>
      </c>
      <c r="Q165" s="10">
        <f ca="1">(K165*CONFIG!$K$14)+(L165*CONFIG!$K$15)+(M165*CONFIG!$K$16)+(N165*CONFIG!$K$17)+(O165*CONFIG!$K$18)+(P165*CONFIG!$K$19)</f>
        <v>34</v>
      </c>
      <c r="R165" s="10" t="str">
        <f ca="1">_xlfn.XLOOKUP(Q165,risk[Score_Min],risk[Risk_Level],,-1)</f>
        <v>Low</v>
      </c>
      <c r="S165" s="10" t="str">
        <f t="shared" ca="1" si="26"/>
        <v>Approved</v>
      </c>
      <c r="T165" s="10">
        <f ca="1">IF(applicants[[#This Row],[Decision]]="Approved",1,0)</f>
        <v>1</v>
      </c>
      <c r="U165" s="10" t="str" cm="1">
        <f t="array" aca="1" ref="U165" ca="1">_xlfn.XLOOKUP(H165,{0,600,680,700,740,800},
             {"&lt;600","600–679","680–699","700–739","740–799","800+"},,-1)</f>
        <v>740–799</v>
      </c>
      <c r="V165" s="10" t="str" cm="1">
        <f t="array" aca="1" ref="V165" ca="1">_xlfn.XLOOKUP(I165,{0,0.25,0.4},
             {"&lt;25%","25–40%","40%+"},,-1)</f>
        <v>25–40%</v>
      </c>
      <c r="W165" s="10" t="str" cm="1">
        <f t="array" aca="1" ref="W165" ca="1">_xlfn.XLOOKUP(D165,{0,40000,80000,120000},
             {"&lt;40k","40–79k","80–119k","120k+"},,-1)</f>
        <v>&lt;40k</v>
      </c>
    </row>
    <row r="166" spans="2:23" ht="17" x14ac:dyDescent="0.4">
      <c r="B166" s="9">
        <v>163</v>
      </c>
      <c r="C166" s="9">
        <f t="shared" ca="1" si="18"/>
        <v>45</v>
      </c>
      <c r="D166" s="11">
        <f t="shared" ca="1" si="19"/>
        <v>32713</v>
      </c>
      <c r="E166" s="11">
        <f t="shared" ca="1" si="20"/>
        <v>39560</v>
      </c>
      <c r="F166" s="9">
        <f t="shared" ca="1" si="21"/>
        <v>24</v>
      </c>
      <c r="G166" s="9">
        <f t="shared" ca="1" si="22"/>
        <v>8</v>
      </c>
      <c r="H166" s="9">
        <f t="shared" ca="1" si="23"/>
        <v>629</v>
      </c>
      <c r="I166" s="12">
        <f t="shared" ca="1" si="24"/>
        <v>0.13</v>
      </c>
      <c r="J166" s="9" t="str">
        <f t="shared" ca="1" si="25"/>
        <v>No</v>
      </c>
      <c r="K166" s="9">
        <f ca="1">_xlfn.XLOOKUP(C166,age[Age_Min], age[Age_Points],,-1)</f>
        <v>4</v>
      </c>
      <c r="L166" s="9">
        <f ca="1">_xlfn.XLOOKUP(D166, income[Income_Min], income[Income_Points],,-1)</f>
        <v>2</v>
      </c>
      <c r="M166" s="9">
        <f ca="1">_xlfn.XLOOKUP(H166,credit[Credit_Min], credit[Credit_Points],,-1)</f>
        <v>3</v>
      </c>
      <c r="N166" s="9">
        <f ca="1">_xlfn.XLOOKUP(I166, dti[DTI_Min],dti[DTI_Points],,-1)</f>
        <v>6</v>
      </c>
      <c r="O166" s="9">
        <f ca="1">_xlfn.XLOOKUP(G166, employment[Emp_Min], employment[Points],,-1)</f>
        <v>5</v>
      </c>
      <c r="P166" s="9">
        <f ca="1">_xlfn.XLOOKUP(J166, default[PrevDefault],default[Default_Points],,-1)</f>
        <v>5</v>
      </c>
      <c r="Q166" s="10">
        <f ca="1">(K166*CONFIG!$K$14)+(L166*CONFIG!$K$15)+(M166*CONFIG!$K$16)+(N166*CONFIG!$K$17)+(O166*CONFIG!$K$18)+(P166*CONFIG!$K$19)</f>
        <v>34</v>
      </c>
      <c r="R166" s="10" t="str">
        <f ca="1">_xlfn.XLOOKUP(Q166,risk[Score_Min],risk[Risk_Level],,-1)</f>
        <v>Low</v>
      </c>
      <c r="S166" s="10" t="str">
        <f t="shared" ca="1" si="26"/>
        <v>Approved</v>
      </c>
      <c r="T166" s="10">
        <f ca="1">IF(applicants[[#This Row],[Decision]]="Approved",1,0)</f>
        <v>1</v>
      </c>
      <c r="U166" s="10" t="str" cm="1">
        <f t="array" aca="1" ref="U166" ca="1">_xlfn.XLOOKUP(H166,{0,600,680,700,740,800},
             {"&lt;600","600–679","680–699","700–739","740–799","800+"},,-1)</f>
        <v>600–679</v>
      </c>
      <c r="V166" s="10" t="str" cm="1">
        <f t="array" aca="1" ref="V166" ca="1">_xlfn.XLOOKUP(I166,{0,0.25,0.4},
             {"&lt;25%","25–40%","40%+"},,-1)</f>
        <v>&lt;25%</v>
      </c>
      <c r="W166" s="10" t="str" cm="1">
        <f t="array" aca="1" ref="W166" ca="1">_xlfn.XLOOKUP(D166,{0,40000,80000,120000},
             {"&lt;40k","40–79k","80–119k","120k+"},,-1)</f>
        <v>&lt;40k</v>
      </c>
    </row>
    <row r="167" spans="2:23" ht="17" x14ac:dyDescent="0.4">
      <c r="B167" s="9">
        <v>164</v>
      </c>
      <c r="C167" s="9">
        <f t="shared" ca="1" si="18"/>
        <v>43</v>
      </c>
      <c r="D167" s="11">
        <f t="shared" ca="1" si="19"/>
        <v>73072</v>
      </c>
      <c r="E167" s="11">
        <f t="shared" ca="1" si="20"/>
        <v>29425</v>
      </c>
      <c r="F167" s="9">
        <f t="shared" ca="1" si="21"/>
        <v>36</v>
      </c>
      <c r="G167" s="9">
        <f t="shared" ca="1" si="22"/>
        <v>1</v>
      </c>
      <c r="H167" s="9">
        <f t="shared" ca="1" si="23"/>
        <v>608</v>
      </c>
      <c r="I167" s="12">
        <f t="shared" ca="1" si="24"/>
        <v>0.3</v>
      </c>
      <c r="J167" s="9" t="str">
        <f t="shared" ca="1" si="25"/>
        <v>No</v>
      </c>
      <c r="K167" s="9">
        <f ca="1">_xlfn.XLOOKUP(C167,age[Age_Min], age[Age_Points],,-1)</f>
        <v>4</v>
      </c>
      <c r="L167" s="9">
        <f ca="1">_xlfn.XLOOKUP(D167, income[Income_Min], income[Income_Points],,-1)</f>
        <v>5</v>
      </c>
      <c r="M167" s="9">
        <f ca="1">_xlfn.XLOOKUP(H167,credit[Credit_Min], credit[Credit_Points],,-1)</f>
        <v>3</v>
      </c>
      <c r="N167" s="9">
        <f ca="1">_xlfn.XLOOKUP(I167, dti[DTI_Min],dti[DTI_Points],,-1)</f>
        <v>3</v>
      </c>
      <c r="O167" s="9">
        <f ca="1">_xlfn.XLOOKUP(G167, employment[Emp_Min], employment[Points],,-1)</f>
        <v>1</v>
      </c>
      <c r="P167" s="9">
        <f ca="1">_xlfn.XLOOKUP(J167, default[PrevDefault],default[Default_Points],,-1)</f>
        <v>5</v>
      </c>
      <c r="Q167" s="10">
        <f ca="1">(K167*CONFIG!$K$14)+(L167*CONFIG!$K$15)+(M167*CONFIG!$K$16)+(N167*CONFIG!$K$17)+(O167*CONFIG!$K$18)+(P167*CONFIG!$K$19)</f>
        <v>27</v>
      </c>
      <c r="R167" s="10" t="str">
        <f ca="1">_xlfn.XLOOKUP(Q167,risk[Score_Min],risk[Risk_Level],,-1)</f>
        <v>Medium</v>
      </c>
      <c r="S167" s="10" t="str">
        <f t="shared" ca="1" si="26"/>
        <v>Rejected</v>
      </c>
      <c r="T167" s="10">
        <f ca="1">IF(applicants[[#This Row],[Decision]]="Approved",1,0)</f>
        <v>0</v>
      </c>
      <c r="U167" s="10" t="str" cm="1">
        <f t="array" aca="1" ref="U167" ca="1">_xlfn.XLOOKUP(H167,{0,600,680,700,740,800},
             {"&lt;600","600–679","680–699","700–739","740–799","800+"},,-1)</f>
        <v>600–679</v>
      </c>
      <c r="V167" s="10" t="str" cm="1">
        <f t="array" aca="1" ref="V167" ca="1">_xlfn.XLOOKUP(I167,{0,0.25,0.4},
             {"&lt;25%","25–40%","40%+"},,-1)</f>
        <v>25–40%</v>
      </c>
      <c r="W167" s="10" t="str" cm="1">
        <f t="array" aca="1" ref="W167" ca="1">_xlfn.XLOOKUP(D167,{0,40000,80000,120000},
             {"&lt;40k","40–79k","80–119k","120k+"},,-1)</f>
        <v>40–79k</v>
      </c>
    </row>
    <row r="168" spans="2:23" ht="17" x14ac:dyDescent="0.4">
      <c r="B168" s="9">
        <v>165</v>
      </c>
      <c r="C168" s="9">
        <f t="shared" ca="1" si="18"/>
        <v>31</v>
      </c>
      <c r="D168" s="11">
        <f t="shared" ca="1" si="19"/>
        <v>148977</v>
      </c>
      <c r="E168" s="11">
        <f t="shared" ca="1" si="20"/>
        <v>12682</v>
      </c>
      <c r="F168" s="9">
        <f t="shared" ca="1" si="21"/>
        <v>24</v>
      </c>
      <c r="G168" s="9">
        <f t="shared" ca="1" si="22"/>
        <v>10</v>
      </c>
      <c r="H168" s="9">
        <f t="shared" ca="1" si="23"/>
        <v>637</v>
      </c>
      <c r="I168" s="12">
        <f t="shared" ca="1" si="24"/>
        <v>0.33</v>
      </c>
      <c r="J168" s="9" t="str">
        <f t="shared" ca="1" si="25"/>
        <v>No</v>
      </c>
      <c r="K168" s="9">
        <f ca="1">_xlfn.XLOOKUP(C168,age[Age_Min], age[Age_Points],,-1)</f>
        <v>5</v>
      </c>
      <c r="L168" s="9">
        <f ca="1">_xlfn.XLOOKUP(D168, income[Income_Min], income[Income_Points],,-1)</f>
        <v>6</v>
      </c>
      <c r="M168" s="9">
        <f ca="1">_xlfn.XLOOKUP(H168,credit[Credit_Min], credit[Credit_Points],,-1)</f>
        <v>3</v>
      </c>
      <c r="N168" s="9">
        <f ca="1">_xlfn.XLOOKUP(I168, dti[DTI_Min],dti[DTI_Points],,-1)</f>
        <v>3</v>
      </c>
      <c r="O168" s="9">
        <f ca="1">_xlfn.XLOOKUP(G168, employment[Emp_Min], employment[Points],,-1)</f>
        <v>5</v>
      </c>
      <c r="P168" s="9">
        <f ca="1">_xlfn.XLOOKUP(J168, default[PrevDefault],default[Default_Points],,-1)</f>
        <v>5</v>
      </c>
      <c r="Q168" s="10">
        <f ca="1">(K168*CONFIG!$K$14)+(L168*CONFIG!$K$15)+(M168*CONFIG!$K$16)+(N168*CONFIG!$K$17)+(O168*CONFIG!$K$18)+(P168*CONFIG!$K$19)</f>
        <v>33</v>
      </c>
      <c r="R168" s="10" t="str">
        <f ca="1">_xlfn.XLOOKUP(Q168,risk[Score_Min],risk[Risk_Level],,-1)</f>
        <v>Low</v>
      </c>
      <c r="S168" s="10" t="str">
        <f t="shared" ca="1" si="26"/>
        <v>Approved</v>
      </c>
      <c r="T168" s="10">
        <f ca="1">IF(applicants[[#This Row],[Decision]]="Approved",1,0)</f>
        <v>1</v>
      </c>
      <c r="U168" s="10" t="str" cm="1">
        <f t="array" aca="1" ref="U168" ca="1">_xlfn.XLOOKUP(H168,{0,600,680,700,740,800},
             {"&lt;600","600–679","680–699","700–739","740–799","800+"},,-1)</f>
        <v>600–679</v>
      </c>
      <c r="V168" s="10" t="str" cm="1">
        <f t="array" aca="1" ref="V168" ca="1">_xlfn.XLOOKUP(I168,{0,0.25,0.4},
             {"&lt;25%","25–40%","40%+"},,-1)</f>
        <v>25–40%</v>
      </c>
      <c r="W168" s="10" t="str" cm="1">
        <f t="array" aca="1" ref="W168" ca="1">_xlfn.XLOOKUP(D168,{0,40000,80000,120000},
             {"&lt;40k","40–79k","80–119k","120k+"},,-1)</f>
        <v>120k+</v>
      </c>
    </row>
    <row r="169" spans="2:23" ht="17" x14ac:dyDescent="0.4">
      <c r="B169" s="9">
        <v>166</v>
      </c>
      <c r="C169" s="9">
        <f t="shared" ca="1" si="18"/>
        <v>49</v>
      </c>
      <c r="D169" s="11">
        <f t="shared" ca="1" si="19"/>
        <v>65943</v>
      </c>
      <c r="E169" s="11">
        <f t="shared" ca="1" si="20"/>
        <v>15483</v>
      </c>
      <c r="F169" s="9">
        <f t="shared" ca="1" si="21"/>
        <v>36</v>
      </c>
      <c r="G169" s="9">
        <f t="shared" ca="1" si="22"/>
        <v>6</v>
      </c>
      <c r="H169" s="9">
        <f t="shared" ca="1" si="23"/>
        <v>798</v>
      </c>
      <c r="I169" s="12">
        <f t="shared" ca="1" si="24"/>
        <v>0.17</v>
      </c>
      <c r="J169" s="9" t="str">
        <f t="shared" ca="1" si="25"/>
        <v>No</v>
      </c>
      <c r="K169" s="9">
        <f ca="1">_xlfn.XLOOKUP(C169,age[Age_Min], age[Age_Points],,-1)</f>
        <v>4</v>
      </c>
      <c r="L169" s="9">
        <f ca="1">_xlfn.XLOOKUP(D169, income[Income_Min], income[Income_Points],,-1)</f>
        <v>5</v>
      </c>
      <c r="M169" s="9">
        <f ca="1">_xlfn.XLOOKUP(H169,credit[Credit_Min], credit[Credit_Points],,-1)</f>
        <v>6</v>
      </c>
      <c r="N169" s="9">
        <f ca="1">_xlfn.XLOOKUP(I169, dti[DTI_Min],dti[DTI_Points],,-1)</f>
        <v>6</v>
      </c>
      <c r="O169" s="9">
        <f ca="1">_xlfn.XLOOKUP(G169, employment[Emp_Min], employment[Points],,-1)</f>
        <v>5</v>
      </c>
      <c r="P169" s="9">
        <f ca="1">_xlfn.XLOOKUP(J169, default[PrevDefault],default[Default_Points],,-1)</f>
        <v>5</v>
      </c>
      <c r="Q169" s="10">
        <f ca="1">(K169*CONFIG!$K$14)+(L169*CONFIG!$K$15)+(M169*CONFIG!$K$16)+(N169*CONFIG!$K$17)+(O169*CONFIG!$K$18)+(P169*CONFIG!$K$19)</f>
        <v>43</v>
      </c>
      <c r="R169" s="10" t="str">
        <f ca="1">_xlfn.XLOOKUP(Q169,risk[Score_Min],risk[Risk_Level],,-1)</f>
        <v>Low</v>
      </c>
      <c r="S169" s="10" t="str">
        <f t="shared" ca="1" si="26"/>
        <v>Approved</v>
      </c>
      <c r="T169" s="10">
        <f ca="1">IF(applicants[[#This Row],[Decision]]="Approved",1,0)</f>
        <v>1</v>
      </c>
      <c r="U169" s="10" t="str" cm="1">
        <f t="array" aca="1" ref="U169" ca="1">_xlfn.XLOOKUP(H169,{0,600,680,700,740,800},
             {"&lt;600","600–679","680–699","700–739","740–799","800+"},,-1)</f>
        <v>740–799</v>
      </c>
      <c r="V169" s="10" t="str" cm="1">
        <f t="array" aca="1" ref="V169" ca="1">_xlfn.XLOOKUP(I169,{0,0.25,0.4},
             {"&lt;25%","25–40%","40%+"},,-1)</f>
        <v>&lt;25%</v>
      </c>
      <c r="W169" s="10" t="str" cm="1">
        <f t="array" aca="1" ref="W169" ca="1">_xlfn.XLOOKUP(D169,{0,40000,80000,120000},
             {"&lt;40k","40–79k","80–119k","120k+"},,-1)</f>
        <v>40–79k</v>
      </c>
    </row>
    <row r="170" spans="2:23" ht="17" x14ac:dyDescent="0.4">
      <c r="B170" s="9">
        <v>167</v>
      </c>
      <c r="C170" s="9">
        <f t="shared" ca="1" si="18"/>
        <v>36</v>
      </c>
      <c r="D170" s="11">
        <f t="shared" ca="1" si="19"/>
        <v>122143</v>
      </c>
      <c r="E170" s="11">
        <f t="shared" ca="1" si="20"/>
        <v>37470</v>
      </c>
      <c r="F170" s="9">
        <f t="shared" ca="1" si="21"/>
        <v>24</v>
      </c>
      <c r="G170" s="9">
        <f t="shared" ca="1" si="22"/>
        <v>9</v>
      </c>
      <c r="H170" s="9">
        <f t="shared" ca="1" si="23"/>
        <v>802</v>
      </c>
      <c r="I170" s="12">
        <f t="shared" ca="1" si="24"/>
        <v>0.42</v>
      </c>
      <c r="J170" s="9" t="str">
        <f t="shared" ca="1" si="25"/>
        <v>Yes</v>
      </c>
      <c r="K170" s="9">
        <f ca="1">_xlfn.XLOOKUP(C170,age[Age_Min], age[Age_Points],,-1)</f>
        <v>5</v>
      </c>
      <c r="L170" s="9">
        <f ca="1">_xlfn.XLOOKUP(D170, income[Income_Min], income[Income_Points],,-1)</f>
        <v>6</v>
      </c>
      <c r="M170" s="9">
        <f ca="1">_xlfn.XLOOKUP(H170,credit[Credit_Min], credit[Credit_Points],,-1)</f>
        <v>6</v>
      </c>
      <c r="N170" s="9">
        <f ca="1">_xlfn.XLOOKUP(I170, dti[DTI_Min],dti[DTI_Points],,-1)</f>
        <v>1</v>
      </c>
      <c r="O170" s="9">
        <f ca="1">_xlfn.XLOOKUP(G170, employment[Emp_Min], employment[Points],,-1)</f>
        <v>5</v>
      </c>
      <c r="P170" s="9">
        <f ca="1">_xlfn.XLOOKUP(J170, default[PrevDefault],default[Default_Points],,-1)</f>
        <v>0</v>
      </c>
      <c r="Q170" s="10">
        <f ca="1">(K170*CONFIG!$K$14)+(L170*CONFIG!$K$15)+(M170*CONFIG!$K$16)+(N170*CONFIG!$K$17)+(O170*CONFIG!$K$18)+(P170*CONFIG!$K$19)</f>
        <v>30</v>
      </c>
      <c r="R170" s="10" t="str">
        <f ca="1">_xlfn.XLOOKUP(Q170,risk[Score_Min],risk[Risk_Level],,-1)</f>
        <v>Low</v>
      </c>
      <c r="S170" s="10" t="str">
        <f t="shared" ca="1" si="26"/>
        <v>Approved</v>
      </c>
      <c r="T170" s="10">
        <f ca="1">IF(applicants[[#This Row],[Decision]]="Approved",1,0)</f>
        <v>1</v>
      </c>
      <c r="U170" s="10" t="str" cm="1">
        <f t="array" aca="1" ref="U170" ca="1">_xlfn.XLOOKUP(H170,{0,600,680,700,740,800},
             {"&lt;600","600–679","680–699","700–739","740–799","800+"},,-1)</f>
        <v>800+</v>
      </c>
      <c r="V170" s="10" t="str" cm="1">
        <f t="array" aca="1" ref="V170" ca="1">_xlfn.XLOOKUP(I170,{0,0.25,0.4},
             {"&lt;25%","25–40%","40%+"},,-1)</f>
        <v>40%+</v>
      </c>
      <c r="W170" s="10" t="str" cm="1">
        <f t="array" aca="1" ref="W170" ca="1">_xlfn.XLOOKUP(D170,{0,40000,80000,120000},
             {"&lt;40k","40–79k","80–119k","120k+"},,-1)</f>
        <v>120k+</v>
      </c>
    </row>
    <row r="171" spans="2:23" ht="17" x14ac:dyDescent="0.4">
      <c r="B171" s="9">
        <v>168</v>
      </c>
      <c r="C171" s="9">
        <f t="shared" ca="1" si="18"/>
        <v>38</v>
      </c>
      <c r="D171" s="11">
        <f t="shared" ca="1" si="19"/>
        <v>86115</v>
      </c>
      <c r="E171" s="11">
        <f t="shared" ca="1" si="20"/>
        <v>28735</v>
      </c>
      <c r="F171" s="9">
        <f t="shared" ca="1" si="21"/>
        <v>24</v>
      </c>
      <c r="G171" s="9">
        <f t="shared" ca="1" si="22"/>
        <v>5</v>
      </c>
      <c r="H171" s="9">
        <f t="shared" ca="1" si="23"/>
        <v>823</v>
      </c>
      <c r="I171" s="12">
        <f t="shared" ca="1" si="24"/>
        <v>0.12</v>
      </c>
      <c r="J171" s="9" t="str">
        <f t="shared" ca="1" si="25"/>
        <v>No</v>
      </c>
      <c r="K171" s="9">
        <f ca="1">_xlfn.XLOOKUP(C171,age[Age_Min], age[Age_Points],,-1)</f>
        <v>5</v>
      </c>
      <c r="L171" s="9">
        <f ca="1">_xlfn.XLOOKUP(D171, income[Income_Min], income[Income_Points],,-1)</f>
        <v>6</v>
      </c>
      <c r="M171" s="9">
        <f ca="1">_xlfn.XLOOKUP(H171,credit[Credit_Min], credit[Credit_Points],,-1)</f>
        <v>6</v>
      </c>
      <c r="N171" s="9">
        <f ca="1">_xlfn.XLOOKUP(I171, dti[DTI_Min],dti[DTI_Points],,-1)</f>
        <v>6</v>
      </c>
      <c r="O171" s="9">
        <f ca="1">_xlfn.XLOOKUP(G171, employment[Emp_Min], employment[Points],,-1)</f>
        <v>3</v>
      </c>
      <c r="P171" s="9">
        <f ca="1">_xlfn.XLOOKUP(J171, default[PrevDefault],default[Default_Points],,-1)</f>
        <v>5</v>
      </c>
      <c r="Q171" s="10">
        <f ca="1">(K171*CONFIG!$K$14)+(L171*CONFIG!$K$15)+(M171*CONFIG!$K$16)+(N171*CONFIG!$K$17)+(O171*CONFIG!$K$18)+(P171*CONFIG!$K$19)</f>
        <v>43</v>
      </c>
      <c r="R171" s="10" t="str">
        <f ca="1">_xlfn.XLOOKUP(Q171,risk[Score_Min],risk[Risk_Level],,-1)</f>
        <v>Low</v>
      </c>
      <c r="S171" s="10" t="str">
        <f t="shared" ca="1" si="26"/>
        <v>Approved</v>
      </c>
      <c r="T171" s="10">
        <f ca="1">IF(applicants[[#This Row],[Decision]]="Approved",1,0)</f>
        <v>1</v>
      </c>
      <c r="U171" s="10" t="str" cm="1">
        <f t="array" aca="1" ref="U171" ca="1">_xlfn.XLOOKUP(H171,{0,600,680,700,740,800},
             {"&lt;600","600–679","680–699","700–739","740–799","800+"},,-1)</f>
        <v>800+</v>
      </c>
      <c r="V171" s="10" t="str" cm="1">
        <f t="array" aca="1" ref="V171" ca="1">_xlfn.XLOOKUP(I171,{0,0.25,0.4},
             {"&lt;25%","25–40%","40%+"},,-1)</f>
        <v>&lt;25%</v>
      </c>
      <c r="W171" s="10" t="str" cm="1">
        <f t="array" aca="1" ref="W171" ca="1">_xlfn.XLOOKUP(D171,{0,40000,80000,120000},
             {"&lt;40k","40–79k","80–119k","120k+"},,-1)</f>
        <v>80–119k</v>
      </c>
    </row>
    <row r="172" spans="2:23" ht="17" x14ac:dyDescent="0.4">
      <c r="B172" s="9">
        <v>169</v>
      </c>
      <c r="C172" s="9">
        <f t="shared" ca="1" si="18"/>
        <v>26</v>
      </c>
      <c r="D172" s="11">
        <f t="shared" ca="1" si="19"/>
        <v>93896</v>
      </c>
      <c r="E172" s="11">
        <f t="shared" ca="1" si="20"/>
        <v>38946</v>
      </c>
      <c r="F172" s="9">
        <f t="shared" ca="1" si="21"/>
        <v>60</v>
      </c>
      <c r="G172" s="9">
        <f t="shared" ca="1" si="22"/>
        <v>9</v>
      </c>
      <c r="H172" s="9">
        <f t="shared" ca="1" si="23"/>
        <v>690</v>
      </c>
      <c r="I172" s="12">
        <f t="shared" ca="1" si="24"/>
        <v>0.46</v>
      </c>
      <c r="J172" s="9" t="str">
        <f t="shared" ca="1" si="25"/>
        <v>No</v>
      </c>
      <c r="K172" s="9">
        <f ca="1">_xlfn.XLOOKUP(C172,age[Age_Min], age[Age_Points],,-1)</f>
        <v>5</v>
      </c>
      <c r="L172" s="9">
        <f ca="1">_xlfn.XLOOKUP(D172, income[Income_Min], income[Income_Points],,-1)</f>
        <v>6</v>
      </c>
      <c r="M172" s="9">
        <f ca="1">_xlfn.XLOOKUP(H172,credit[Credit_Min], credit[Credit_Points],,-1)</f>
        <v>3</v>
      </c>
      <c r="N172" s="9">
        <f ca="1">_xlfn.XLOOKUP(I172, dti[DTI_Min],dti[DTI_Points],,-1)</f>
        <v>1</v>
      </c>
      <c r="O172" s="9">
        <f ca="1">_xlfn.XLOOKUP(G172, employment[Emp_Min], employment[Points],,-1)</f>
        <v>5</v>
      </c>
      <c r="P172" s="9">
        <f ca="1">_xlfn.XLOOKUP(J172, default[PrevDefault],default[Default_Points],,-1)</f>
        <v>5</v>
      </c>
      <c r="Q172" s="10">
        <f ca="1">(K172*CONFIG!$K$14)+(L172*CONFIG!$K$15)+(M172*CONFIG!$K$16)+(N172*CONFIG!$K$17)+(O172*CONFIG!$K$18)+(P172*CONFIG!$K$19)</f>
        <v>29</v>
      </c>
      <c r="R172" s="10" t="str">
        <f ca="1">_xlfn.XLOOKUP(Q172,risk[Score_Min],risk[Risk_Level],,-1)</f>
        <v>Medium</v>
      </c>
      <c r="S172" s="10" t="str">
        <f t="shared" ca="1" si="26"/>
        <v>Approved</v>
      </c>
      <c r="T172" s="10">
        <f ca="1">IF(applicants[[#This Row],[Decision]]="Approved",1,0)</f>
        <v>1</v>
      </c>
      <c r="U172" s="10" t="str" cm="1">
        <f t="array" aca="1" ref="U172" ca="1">_xlfn.XLOOKUP(H172,{0,600,680,700,740,800},
             {"&lt;600","600–679","680–699","700–739","740–799","800+"},,-1)</f>
        <v>680–699</v>
      </c>
      <c r="V172" s="10" t="str" cm="1">
        <f t="array" aca="1" ref="V172" ca="1">_xlfn.XLOOKUP(I172,{0,0.25,0.4},
             {"&lt;25%","25–40%","40%+"},,-1)</f>
        <v>40%+</v>
      </c>
      <c r="W172" s="10" t="str" cm="1">
        <f t="array" aca="1" ref="W172" ca="1">_xlfn.XLOOKUP(D172,{0,40000,80000,120000},
             {"&lt;40k","40–79k","80–119k","120k+"},,-1)</f>
        <v>80–119k</v>
      </c>
    </row>
    <row r="173" spans="2:23" ht="17" x14ac:dyDescent="0.4">
      <c r="B173" s="9">
        <v>170</v>
      </c>
      <c r="C173" s="9">
        <f t="shared" ca="1" si="18"/>
        <v>46</v>
      </c>
      <c r="D173" s="11">
        <f t="shared" ca="1" si="19"/>
        <v>104608</v>
      </c>
      <c r="E173" s="11">
        <f t="shared" ca="1" si="20"/>
        <v>10671</v>
      </c>
      <c r="F173" s="9">
        <f t="shared" ca="1" si="21"/>
        <v>12</v>
      </c>
      <c r="G173" s="9">
        <f t="shared" ca="1" si="22"/>
        <v>4</v>
      </c>
      <c r="H173" s="9">
        <f t="shared" ca="1" si="23"/>
        <v>721</v>
      </c>
      <c r="I173" s="12">
        <f t="shared" ca="1" si="24"/>
        <v>0.48</v>
      </c>
      <c r="J173" s="9" t="str">
        <f t="shared" ca="1" si="25"/>
        <v>No</v>
      </c>
      <c r="K173" s="9">
        <f ca="1">_xlfn.XLOOKUP(C173,age[Age_Min], age[Age_Points],,-1)</f>
        <v>4</v>
      </c>
      <c r="L173" s="9">
        <f ca="1">_xlfn.XLOOKUP(D173, income[Income_Min], income[Income_Points],,-1)</f>
        <v>6</v>
      </c>
      <c r="M173" s="9">
        <f ca="1">_xlfn.XLOOKUP(H173,credit[Credit_Min], credit[Credit_Points],,-1)</f>
        <v>5</v>
      </c>
      <c r="N173" s="9">
        <f ca="1">_xlfn.XLOOKUP(I173, dti[DTI_Min],dti[DTI_Points],,-1)</f>
        <v>1</v>
      </c>
      <c r="O173" s="9">
        <f ca="1">_xlfn.XLOOKUP(G173, employment[Emp_Min], employment[Points],,-1)</f>
        <v>3</v>
      </c>
      <c r="P173" s="9">
        <f ca="1">_xlfn.XLOOKUP(J173, default[PrevDefault],default[Default_Points],,-1)</f>
        <v>5</v>
      </c>
      <c r="Q173" s="10">
        <f ca="1">(K173*CONFIG!$K$14)+(L173*CONFIG!$K$15)+(M173*CONFIG!$K$16)+(N173*CONFIG!$K$17)+(O173*CONFIG!$K$18)+(P173*CONFIG!$K$19)</f>
        <v>30</v>
      </c>
      <c r="R173" s="10" t="str">
        <f ca="1">_xlfn.XLOOKUP(Q173,risk[Score_Min],risk[Risk_Level],,-1)</f>
        <v>Low</v>
      </c>
      <c r="S173" s="10" t="str">
        <f t="shared" ca="1" si="26"/>
        <v>Approved</v>
      </c>
      <c r="T173" s="10">
        <f ca="1">IF(applicants[[#This Row],[Decision]]="Approved",1,0)</f>
        <v>1</v>
      </c>
      <c r="U173" s="10" t="str" cm="1">
        <f t="array" aca="1" ref="U173" ca="1">_xlfn.XLOOKUP(H173,{0,600,680,700,740,800},
             {"&lt;600","600–679","680–699","700–739","740–799","800+"},,-1)</f>
        <v>700–739</v>
      </c>
      <c r="V173" s="10" t="str" cm="1">
        <f t="array" aca="1" ref="V173" ca="1">_xlfn.XLOOKUP(I173,{0,0.25,0.4},
             {"&lt;25%","25–40%","40%+"},,-1)</f>
        <v>40%+</v>
      </c>
      <c r="W173" s="10" t="str" cm="1">
        <f t="array" aca="1" ref="W173" ca="1">_xlfn.XLOOKUP(D173,{0,40000,80000,120000},
             {"&lt;40k","40–79k","80–119k","120k+"},,-1)</f>
        <v>80–119k</v>
      </c>
    </row>
    <row r="174" spans="2:23" ht="17" x14ac:dyDescent="0.4">
      <c r="B174" s="9">
        <v>171</v>
      </c>
      <c r="C174" s="9">
        <f t="shared" ca="1" si="18"/>
        <v>53</v>
      </c>
      <c r="D174" s="11">
        <f t="shared" ca="1" si="19"/>
        <v>143930</v>
      </c>
      <c r="E174" s="11">
        <f t="shared" ca="1" si="20"/>
        <v>16442</v>
      </c>
      <c r="F174" s="9">
        <f t="shared" ca="1" si="21"/>
        <v>36</v>
      </c>
      <c r="G174" s="9">
        <f t="shared" ca="1" si="22"/>
        <v>1</v>
      </c>
      <c r="H174" s="9">
        <f t="shared" ca="1" si="23"/>
        <v>688</v>
      </c>
      <c r="I174" s="12">
        <f t="shared" ca="1" si="24"/>
        <v>0.46</v>
      </c>
      <c r="J174" s="9" t="str">
        <f t="shared" ca="1" si="25"/>
        <v>No</v>
      </c>
      <c r="K174" s="9">
        <f ca="1">_xlfn.XLOOKUP(C174,age[Age_Min], age[Age_Points],,-1)</f>
        <v>4</v>
      </c>
      <c r="L174" s="9">
        <f ca="1">_xlfn.XLOOKUP(D174, income[Income_Min], income[Income_Points],,-1)</f>
        <v>6</v>
      </c>
      <c r="M174" s="9">
        <f ca="1">_xlfn.XLOOKUP(H174,credit[Credit_Min], credit[Credit_Points],,-1)</f>
        <v>3</v>
      </c>
      <c r="N174" s="9">
        <f ca="1">_xlfn.XLOOKUP(I174, dti[DTI_Min],dti[DTI_Points],,-1)</f>
        <v>1</v>
      </c>
      <c r="O174" s="9">
        <f ca="1">_xlfn.XLOOKUP(G174, employment[Emp_Min], employment[Points],,-1)</f>
        <v>1</v>
      </c>
      <c r="P174" s="9">
        <f ca="1">_xlfn.XLOOKUP(J174, default[PrevDefault],default[Default_Points],,-1)</f>
        <v>5</v>
      </c>
      <c r="Q174" s="10">
        <f ca="1">(K174*CONFIG!$K$14)+(L174*CONFIG!$K$15)+(M174*CONFIG!$K$16)+(N174*CONFIG!$K$17)+(O174*CONFIG!$K$18)+(P174*CONFIG!$K$19)</f>
        <v>24</v>
      </c>
      <c r="R174" s="10" t="str">
        <f ca="1">_xlfn.XLOOKUP(Q174,risk[Score_Min],risk[Risk_Level],,-1)</f>
        <v>Medium</v>
      </c>
      <c r="S174" s="10" t="str">
        <f t="shared" ca="1" si="26"/>
        <v>Rejected</v>
      </c>
      <c r="T174" s="10">
        <f ca="1">IF(applicants[[#This Row],[Decision]]="Approved",1,0)</f>
        <v>0</v>
      </c>
      <c r="U174" s="10" t="str" cm="1">
        <f t="array" aca="1" ref="U174" ca="1">_xlfn.XLOOKUP(H174,{0,600,680,700,740,800},
             {"&lt;600","600–679","680–699","700–739","740–799","800+"},,-1)</f>
        <v>680–699</v>
      </c>
      <c r="V174" s="10" t="str" cm="1">
        <f t="array" aca="1" ref="V174" ca="1">_xlfn.XLOOKUP(I174,{0,0.25,0.4},
             {"&lt;25%","25–40%","40%+"},,-1)</f>
        <v>40%+</v>
      </c>
      <c r="W174" s="10" t="str" cm="1">
        <f t="array" aca="1" ref="W174" ca="1">_xlfn.XLOOKUP(D174,{0,40000,80000,120000},
             {"&lt;40k","40–79k","80–119k","120k+"},,-1)</f>
        <v>120k+</v>
      </c>
    </row>
    <row r="175" spans="2:23" ht="17" x14ac:dyDescent="0.4">
      <c r="B175" s="9">
        <v>172</v>
      </c>
      <c r="C175" s="9">
        <f t="shared" ca="1" si="18"/>
        <v>44</v>
      </c>
      <c r="D175" s="11">
        <f t="shared" ca="1" si="19"/>
        <v>88768</v>
      </c>
      <c r="E175" s="11">
        <f t="shared" ca="1" si="20"/>
        <v>12560</v>
      </c>
      <c r="F175" s="9">
        <f t="shared" ca="1" si="21"/>
        <v>24</v>
      </c>
      <c r="G175" s="9">
        <f t="shared" ca="1" si="22"/>
        <v>2</v>
      </c>
      <c r="H175" s="9">
        <f t="shared" ca="1" si="23"/>
        <v>768</v>
      </c>
      <c r="I175" s="12">
        <f t="shared" ca="1" si="24"/>
        <v>0.11</v>
      </c>
      <c r="J175" s="9" t="str">
        <f t="shared" ca="1" si="25"/>
        <v>No</v>
      </c>
      <c r="K175" s="9">
        <f ca="1">_xlfn.XLOOKUP(C175,age[Age_Min], age[Age_Points],,-1)</f>
        <v>4</v>
      </c>
      <c r="L175" s="9">
        <f ca="1">_xlfn.XLOOKUP(D175, income[Income_Min], income[Income_Points],,-1)</f>
        <v>6</v>
      </c>
      <c r="M175" s="9">
        <f ca="1">_xlfn.XLOOKUP(H175,credit[Credit_Min], credit[Credit_Points],,-1)</f>
        <v>6</v>
      </c>
      <c r="N175" s="9">
        <f ca="1">_xlfn.XLOOKUP(I175, dti[DTI_Min],dti[DTI_Points],,-1)</f>
        <v>6</v>
      </c>
      <c r="O175" s="9">
        <f ca="1">_xlfn.XLOOKUP(G175, employment[Emp_Min], employment[Points],,-1)</f>
        <v>3</v>
      </c>
      <c r="P175" s="9">
        <f ca="1">_xlfn.XLOOKUP(J175, default[PrevDefault],default[Default_Points],,-1)</f>
        <v>5</v>
      </c>
      <c r="Q175" s="10">
        <f ca="1">(K175*CONFIG!$K$14)+(L175*CONFIG!$K$15)+(M175*CONFIG!$K$16)+(N175*CONFIG!$K$17)+(O175*CONFIG!$K$18)+(P175*CONFIG!$K$19)</f>
        <v>42</v>
      </c>
      <c r="R175" s="10" t="str">
        <f ca="1">_xlfn.XLOOKUP(Q175,risk[Score_Min],risk[Risk_Level],,-1)</f>
        <v>Low</v>
      </c>
      <c r="S175" s="10" t="str">
        <f t="shared" ca="1" si="26"/>
        <v>Approved</v>
      </c>
      <c r="T175" s="10">
        <f ca="1">IF(applicants[[#This Row],[Decision]]="Approved",1,0)</f>
        <v>1</v>
      </c>
      <c r="U175" s="10" t="str" cm="1">
        <f t="array" aca="1" ref="U175" ca="1">_xlfn.XLOOKUP(H175,{0,600,680,700,740,800},
             {"&lt;600","600–679","680–699","700–739","740–799","800+"},,-1)</f>
        <v>740–799</v>
      </c>
      <c r="V175" s="10" t="str" cm="1">
        <f t="array" aca="1" ref="V175" ca="1">_xlfn.XLOOKUP(I175,{0,0.25,0.4},
             {"&lt;25%","25–40%","40%+"},,-1)</f>
        <v>&lt;25%</v>
      </c>
      <c r="W175" s="10" t="str" cm="1">
        <f t="array" aca="1" ref="W175" ca="1">_xlfn.XLOOKUP(D175,{0,40000,80000,120000},
             {"&lt;40k","40–79k","80–119k","120k+"},,-1)</f>
        <v>80–119k</v>
      </c>
    </row>
    <row r="176" spans="2:23" ht="17" x14ac:dyDescent="0.4">
      <c r="B176" s="9">
        <v>173</v>
      </c>
      <c r="C176" s="9">
        <f t="shared" ca="1" si="18"/>
        <v>38</v>
      </c>
      <c r="D176" s="11">
        <f t="shared" ca="1" si="19"/>
        <v>45927</v>
      </c>
      <c r="E176" s="11">
        <f t="shared" ca="1" si="20"/>
        <v>31390</v>
      </c>
      <c r="F176" s="9">
        <f t="shared" ca="1" si="21"/>
        <v>24</v>
      </c>
      <c r="G176" s="9">
        <f t="shared" ca="1" si="22"/>
        <v>1</v>
      </c>
      <c r="H176" s="9">
        <f t="shared" ca="1" si="23"/>
        <v>638</v>
      </c>
      <c r="I176" s="12">
        <f t="shared" ca="1" si="24"/>
        <v>0.46</v>
      </c>
      <c r="J176" s="9" t="str">
        <f t="shared" ca="1" si="25"/>
        <v>No</v>
      </c>
      <c r="K176" s="9">
        <f ca="1">_xlfn.XLOOKUP(C176,age[Age_Min], age[Age_Points],,-1)</f>
        <v>5</v>
      </c>
      <c r="L176" s="9">
        <f ca="1">_xlfn.XLOOKUP(D176, income[Income_Min], income[Income_Points],,-1)</f>
        <v>5</v>
      </c>
      <c r="M176" s="9">
        <f ca="1">_xlfn.XLOOKUP(H176,credit[Credit_Min], credit[Credit_Points],,-1)</f>
        <v>3</v>
      </c>
      <c r="N176" s="9">
        <f ca="1">_xlfn.XLOOKUP(I176, dti[DTI_Min],dti[DTI_Points],,-1)</f>
        <v>1</v>
      </c>
      <c r="O176" s="9">
        <f ca="1">_xlfn.XLOOKUP(G176, employment[Emp_Min], employment[Points],,-1)</f>
        <v>1</v>
      </c>
      <c r="P176" s="9">
        <f ca="1">_xlfn.XLOOKUP(J176, default[PrevDefault],default[Default_Points],,-1)</f>
        <v>5</v>
      </c>
      <c r="Q176" s="10">
        <f ca="1">(K176*CONFIG!$K$14)+(L176*CONFIG!$K$15)+(M176*CONFIG!$K$16)+(N176*CONFIG!$K$17)+(O176*CONFIG!$K$18)+(P176*CONFIG!$K$19)</f>
        <v>24</v>
      </c>
      <c r="R176" s="10" t="str">
        <f ca="1">_xlfn.XLOOKUP(Q176,risk[Score_Min],risk[Risk_Level],,-1)</f>
        <v>Medium</v>
      </c>
      <c r="S176" s="10" t="str">
        <f t="shared" ca="1" si="26"/>
        <v>Rejected</v>
      </c>
      <c r="T176" s="10">
        <f ca="1">IF(applicants[[#This Row],[Decision]]="Approved",1,0)</f>
        <v>0</v>
      </c>
      <c r="U176" s="10" t="str" cm="1">
        <f t="array" aca="1" ref="U176" ca="1">_xlfn.XLOOKUP(H176,{0,600,680,700,740,800},
             {"&lt;600","600–679","680–699","700–739","740–799","800+"},,-1)</f>
        <v>600–679</v>
      </c>
      <c r="V176" s="10" t="str" cm="1">
        <f t="array" aca="1" ref="V176" ca="1">_xlfn.XLOOKUP(I176,{0,0.25,0.4},
             {"&lt;25%","25–40%","40%+"},,-1)</f>
        <v>40%+</v>
      </c>
      <c r="W176" s="10" t="str" cm="1">
        <f t="array" aca="1" ref="W176" ca="1">_xlfn.XLOOKUP(D176,{0,40000,80000,120000},
             {"&lt;40k","40–79k","80–119k","120k+"},,-1)</f>
        <v>40–79k</v>
      </c>
    </row>
    <row r="177" spans="2:23" ht="17" x14ac:dyDescent="0.4">
      <c r="B177" s="9">
        <v>174</v>
      </c>
      <c r="C177" s="9">
        <f t="shared" ca="1" si="18"/>
        <v>40</v>
      </c>
      <c r="D177" s="11">
        <f t="shared" ca="1" si="19"/>
        <v>111733</v>
      </c>
      <c r="E177" s="11">
        <f t="shared" ca="1" si="20"/>
        <v>19688</v>
      </c>
      <c r="F177" s="9">
        <f t="shared" ca="1" si="21"/>
        <v>24</v>
      </c>
      <c r="G177" s="9">
        <f t="shared" ca="1" si="22"/>
        <v>2</v>
      </c>
      <c r="H177" s="9">
        <f t="shared" ca="1" si="23"/>
        <v>645</v>
      </c>
      <c r="I177" s="12">
        <f t="shared" ca="1" si="24"/>
        <v>0.24</v>
      </c>
      <c r="J177" s="9" t="str">
        <f t="shared" ca="1" si="25"/>
        <v>No</v>
      </c>
      <c r="K177" s="9">
        <f ca="1">_xlfn.XLOOKUP(C177,age[Age_Min], age[Age_Points],,-1)</f>
        <v>5</v>
      </c>
      <c r="L177" s="9">
        <f ca="1">_xlfn.XLOOKUP(D177, income[Income_Min], income[Income_Points],,-1)</f>
        <v>6</v>
      </c>
      <c r="M177" s="9">
        <f ca="1">_xlfn.XLOOKUP(H177,credit[Credit_Min], credit[Credit_Points],,-1)</f>
        <v>3</v>
      </c>
      <c r="N177" s="9">
        <f ca="1">_xlfn.XLOOKUP(I177, dti[DTI_Min],dti[DTI_Points],,-1)</f>
        <v>6</v>
      </c>
      <c r="O177" s="9">
        <f ca="1">_xlfn.XLOOKUP(G177, employment[Emp_Min], employment[Points],,-1)</f>
        <v>3</v>
      </c>
      <c r="P177" s="9">
        <f ca="1">_xlfn.XLOOKUP(J177, default[PrevDefault],default[Default_Points],,-1)</f>
        <v>5</v>
      </c>
      <c r="Q177" s="10">
        <f ca="1">(K177*CONFIG!$K$14)+(L177*CONFIG!$K$15)+(M177*CONFIG!$K$16)+(N177*CONFIG!$K$17)+(O177*CONFIG!$K$18)+(P177*CONFIG!$K$19)</f>
        <v>37</v>
      </c>
      <c r="R177" s="10" t="str">
        <f ca="1">_xlfn.XLOOKUP(Q177,risk[Score_Min],risk[Risk_Level],,-1)</f>
        <v>Low</v>
      </c>
      <c r="S177" s="10" t="str">
        <f t="shared" ca="1" si="26"/>
        <v>Approved</v>
      </c>
      <c r="T177" s="10">
        <f ca="1">IF(applicants[[#This Row],[Decision]]="Approved",1,0)</f>
        <v>1</v>
      </c>
      <c r="U177" s="10" t="str" cm="1">
        <f t="array" aca="1" ref="U177" ca="1">_xlfn.XLOOKUP(H177,{0,600,680,700,740,800},
             {"&lt;600","600–679","680–699","700–739","740–799","800+"},,-1)</f>
        <v>600–679</v>
      </c>
      <c r="V177" s="10" t="str" cm="1">
        <f t="array" aca="1" ref="V177" ca="1">_xlfn.XLOOKUP(I177,{0,0.25,0.4},
             {"&lt;25%","25–40%","40%+"},,-1)</f>
        <v>&lt;25%</v>
      </c>
      <c r="W177" s="10" t="str" cm="1">
        <f t="array" aca="1" ref="W177" ca="1">_xlfn.XLOOKUP(D177,{0,40000,80000,120000},
             {"&lt;40k","40–79k","80–119k","120k+"},,-1)</f>
        <v>80–119k</v>
      </c>
    </row>
    <row r="178" spans="2:23" ht="17" x14ac:dyDescent="0.4">
      <c r="B178" s="9">
        <v>175</v>
      </c>
      <c r="C178" s="9">
        <f t="shared" ca="1" si="18"/>
        <v>60</v>
      </c>
      <c r="D178" s="11">
        <f t="shared" ca="1" si="19"/>
        <v>41313</v>
      </c>
      <c r="E178" s="11">
        <f t="shared" ca="1" si="20"/>
        <v>5003</v>
      </c>
      <c r="F178" s="9">
        <f t="shared" ca="1" si="21"/>
        <v>48</v>
      </c>
      <c r="G178" s="9">
        <f t="shared" ca="1" si="22"/>
        <v>10</v>
      </c>
      <c r="H178" s="9">
        <f t="shared" ca="1" si="23"/>
        <v>736</v>
      </c>
      <c r="I178" s="12">
        <f t="shared" ca="1" si="24"/>
        <v>0.25</v>
      </c>
      <c r="J178" s="9" t="str">
        <f t="shared" ca="1" si="25"/>
        <v>No</v>
      </c>
      <c r="K178" s="9">
        <f ca="1">_xlfn.XLOOKUP(C178,age[Age_Min], age[Age_Points],,-1)</f>
        <v>4</v>
      </c>
      <c r="L178" s="9">
        <f ca="1">_xlfn.XLOOKUP(D178, income[Income_Min], income[Income_Points],,-1)</f>
        <v>5</v>
      </c>
      <c r="M178" s="9">
        <f ca="1">_xlfn.XLOOKUP(H178,credit[Credit_Min], credit[Credit_Points],,-1)</f>
        <v>5</v>
      </c>
      <c r="N178" s="9">
        <f ca="1">_xlfn.XLOOKUP(I178, dti[DTI_Min],dti[DTI_Points],,-1)</f>
        <v>3</v>
      </c>
      <c r="O178" s="9">
        <f ca="1">_xlfn.XLOOKUP(G178, employment[Emp_Min], employment[Points],,-1)</f>
        <v>5</v>
      </c>
      <c r="P178" s="9">
        <f ca="1">_xlfn.XLOOKUP(J178, default[PrevDefault],default[Default_Points],,-1)</f>
        <v>5</v>
      </c>
      <c r="Q178" s="10">
        <f ca="1">(K178*CONFIG!$K$14)+(L178*CONFIG!$K$15)+(M178*CONFIG!$K$16)+(N178*CONFIG!$K$17)+(O178*CONFIG!$K$18)+(P178*CONFIG!$K$19)</f>
        <v>35</v>
      </c>
      <c r="R178" s="10" t="str">
        <f ca="1">_xlfn.XLOOKUP(Q178,risk[Score_Min],risk[Risk_Level],,-1)</f>
        <v>Low</v>
      </c>
      <c r="S178" s="10" t="str">
        <f t="shared" ca="1" si="26"/>
        <v>Approved</v>
      </c>
      <c r="T178" s="10">
        <f ca="1">IF(applicants[[#This Row],[Decision]]="Approved",1,0)</f>
        <v>1</v>
      </c>
      <c r="U178" s="10" t="str" cm="1">
        <f t="array" aca="1" ref="U178" ca="1">_xlfn.XLOOKUP(H178,{0,600,680,700,740,800},
             {"&lt;600","600–679","680–699","700–739","740–799","800+"},,-1)</f>
        <v>700–739</v>
      </c>
      <c r="V178" s="10" t="str" cm="1">
        <f t="array" aca="1" ref="V178" ca="1">_xlfn.XLOOKUP(I178,{0,0.25,0.4},
             {"&lt;25%","25–40%","40%+"},,-1)</f>
        <v>25–40%</v>
      </c>
      <c r="W178" s="10" t="str" cm="1">
        <f t="array" aca="1" ref="W178" ca="1">_xlfn.XLOOKUP(D178,{0,40000,80000,120000},
             {"&lt;40k","40–79k","80–119k","120k+"},,-1)</f>
        <v>40–79k</v>
      </c>
    </row>
    <row r="179" spans="2:23" ht="17" x14ac:dyDescent="0.4">
      <c r="B179" s="9">
        <v>176</v>
      </c>
      <c r="C179" s="9">
        <f t="shared" ca="1" si="18"/>
        <v>25</v>
      </c>
      <c r="D179" s="11">
        <f t="shared" ca="1" si="19"/>
        <v>99384</v>
      </c>
      <c r="E179" s="11">
        <f t="shared" ca="1" si="20"/>
        <v>36231</v>
      </c>
      <c r="F179" s="9">
        <f t="shared" ca="1" si="21"/>
        <v>24</v>
      </c>
      <c r="G179" s="9">
        <f t="shared" ca="1" si="22"/>
        <v>1</v>
      </c>
      <c r="H179" s="9">
        <f t="shared" ca="1" si="23"/>
        <v>600</v>
      </c>
      <c r="I179" s="12">
        <f t="shared" ca="1" si="24"/>
        <v>0.4</v>
      </c>
      <c r="J179" s="9" t="str">
        <f t="shared" ca="1" si="25"/>
        <v>No</v>
      </c>
      <c r="K179" s="9">
        <f ca="1">_xlfn.XLOOKUP(C179,age[Age_Min], age[Age_Points],,-1)</f>
        <v>2</v>
      </c>
      <c r="L179" s="9">
        <f ca="1">_xlfn.XLOOKUP(D179, income[Income_Min], income[Income_Points],,-1)</f>
        <v>6</v>
      </c>
      <c r="M179" s="9">
        <f ca="1">_xlfn.XLOOKUP(H179,credit[Credit_Min], credit[Credit_Points],,-1)</f>
        <v>3</v>
      </c>
      <c r="N179" s="9">
        <f ca="1">_xlfn.XLOOKUP(I179, dti[DTI_Min],dti[DTI_Points],,-1)</f>
        <v>1</v>
      </c>
      <c r="O179" s="9">
        <f ca="1">_xlfn.XLOOKUP(G179, employment[Emp_Min], employment[Points],,-1)</f>
        <v>1</v>
      </c>
      <c r="P179" s="9">
        <f ca="1">_xlfn.XLOOKUP(J179, default[PrevDefault],default[Default_Points],,-1)</f>
        <v>5</v>
      </c>
      <c r="Q179" s="10">
        <f ca="1">(K179*CONFIG!$K$14)+(L179*CONFIG!$K$15)+(M179*CONFIG!$K$16)+(N179*CONFIG!$K$17)+(O179*CONFIG!$K$18)+(P179*CONFIG!$K$19)</f>
        <v>22</v>
      </c>
      <c r="R179" s="10" t="str">
        <f ca="1">_xlfn.XLOOKUP(Q179,risk[Score_Min],risk[Risk_Level],,-1)</f>
        <v>Medium</v>
      </c>
      <c r="S179" s="10" t="str">
        <f t="shared" ca="1" si="26"/>
        <v>Rejected</v>
      </c>
      <c r="T179" s="10">
        <f ca="1">IF(applicants[[#This Row],[Decision]]="Approved",1,0)</f>
        <v>0</v>
      </c>
      <c r="U179" s="10" t="str" cm="1">
        <f t="array" aca="1" ref="U179" ca="1">_xlfn.XLOOKUP(H179,{0,600,680,700,740,800},
             {"&lt;600","600–679","680–699","700–739","740–799","800+"},,-1)</f>
        <v>600–679</v>
      </c>
      <c r="V179" s="10" t="str" cm="1">
        <f t="array" aca="1" ref="V179" ca="1">_xlfn.XLOOKUP(I179,{0,0.25,0.4},
             {"&lt;25%","25–40%","40%+"},,-1)</f>
        <v>40%+</v>
      </c>
      <c r="W179" s="10" t="str" cm="1">
        <f t="array" aca="1" ref="W179" ca="1">_xlfn.XLOOKUP(D179,{0,40000,80000,120000},
             {"&lt;40k","40–79k","80–119k","120k+"},,-1)</f>
        <v>80–119k</v>
      </c>
    </row>
    <row r="180" spans="2:23" ht="17" x14ac:dyDescent="0.4">
      <c r="B180" s="9">
        <v>177</v>
      </c>
      <c r="C180" s="9">
        <f t="shared" ca="1" si="18"/>
        <v>34</v>
      </c>
      <c r="D180" s="11">
        <f t="shared" ca="1" si="19"/>
        <v>145996</v>
      </c>
      <c r="E180" s="11">
        <f t="shared" ca="1" si="20"/>
        <v>25203</v>
      </c>
      <c r="F180" s="9">
        <f t="shared" ca="1" si="21"/>
        <v>12</v>
      </c>
      <c r="G180" s="9">
        <f t="shared" ca="1" si="22"/>
        <v>5</v>
      </c>
      <c r="H180" s="9">
        <f t="shared" ca="1" si="23"/>
        <v>844</v>
      </c>
      <c r="I180" s="12">
        <f t="shared" ca="1" si="24"/>
        <v>0.47</v>
      </c>
      <c r="J180" s="9" t="str">
        <f t="shared" ca="1" si="25"/>
        <v>Yes</v>
      </c>
      <c r="K180" s="9">
        <f ca="1">_xlfn.XLOOKUP(C180,age[Age_Min], age[Age_Points],,-1)</f>
        <v>5</v>
      </c>
      <c r="L180" s="9">
        <f ca="1">_xlfn.XLOOKUP(D180, income[Income_Min], income[Income_Points],,-1)</f>
        <v>6</v>
      </c>
      <c r="M180" s="9">
        <f ca="1">_xlfn.XLOOKUP(H180,credit[Credit_Min], credit[Credit_Points],,-1)</f>
        <v>6</v>
      </c>
      <c r="N180" s="9">
        <f ca="1">_xlfn.XLOOKUP(I180, dti[DTI_Min],dti[DTI_Points],,-1)</f>
        <v>1</v>
      </c>
      <c r="O180" s="9">
        <f ca="1">_xlfn.XLOOKUP(G180, employment[Emp_Min], employment[Points],,-1)</f>
        <v>3</v>
      </c>
      <c r="P180" s="9">
        <f ca="1">_xlfn.XLOOKUP(J180, default[PrevDefault],default[Default_Points],,-1)</f>
        <v>0</v>
      </c>
      <c r="Q180" s="10">
        <f ca="1">(K180*CONFIG!$K$14)+(L180*CONFIG!$K$15)+(M180*CONFIG!$K$16)+(N180*CONFIG!$K$17)+(O180*CONFIG!$K$18)+(P180*CONFIG!$K$19)</f>
        <v>28</v>
      </c>
      <c r="R180" s="10" t="str">
        <f ca="1">_xlfn.XLOOKUP(Q180,risk[Score_Min],risk[Risk_Level],,-1)</f>
        <v>Medium</v>
      </c>
      <c r="S180" s="10" t="str">
        <f t="shared" ca="1" si="26"/>
        <v>Approved</v>
      </c>
      <c r="T180" s="10">
        <f ca="1">IF(applicants[[#This Row],[Decision]]="Approved",1,0)</f>
        <v>1</v>
      </c>
      <c r="U180" s="10" t="str" cm="1">
        <f t="array" aca="1" ref="U180" ca="1">_xlfn.XLOOKUP(H180,{0,600,680,700,740,800},
             {"&lt;600","600–679","680–699","700–739","740–799","800+"},,-1)</f>
        <v>800+</v>
      </c>
      <c r="V180" s="10" t="str" cm="1">
        <f t="array" aca="1" ref="V180" ca="1">_xlfn.XLOOKUP(I180,{0,0.25,0.4},
             {"&lt;25%","25–40%","40%+"},,-1)</f>
        <v>40%+</v>
      </c>
      <c r="W180" s="10" t="str" cm="1">
        <f t="array" aca="1" ref="W180" ca="1">_xlfn.XLOOKUP(D180,{0,40000,80000,120000},
             {"&lt;40k","40–79k","80–119k","120k+"},,-1)</f>
        <v>120k+</v>
      </c>
    </row>
    <row r="181" spans="2:23" ht="17" x14ac:dyDescent="0.4">
      <c r="B181" s="9">
        <v>178</v>
      </c>
      <c r="C181" s="9">
        <f t="shared" ca="1" si="18"/>
        <v>40</v>
      </c>
      <c r="D181" s="11">
        <f t="shared" ca="1" si="19"/>
        <v>112989</v>
      </c>
      <c r="E181" s="11">
        <f t="shared" ca="1" si="20"/>
        <v>25002</v>
      </c>
      <c r="F181" s="9">
        <f t="shared" ca="1" si="21"/>
        <v>36</v>
      </c>
      <c r="G181" s="9">
        <f t="shared" ca="1" si="22"/>
        <v>0</v>
      </c>
      <c r="H181" s="9">
        <f t="shared" ca="1" si="23"/>
        <v>684</v>
      </c>
      <c r="I181" s="12">
        <f t="shared" ca="1" si="24"/>
        <v>0.49</v>
      </c>
      <c r="J181" s="9" t="str">
        <f t="shared" ca="1" si="25"/>
        <v>No</v>
      </c>
      <c r="K181" s="9">
        <f ca="1">_xlfn.XLOOKUP(C181,age[Age_Min], age[Age_Points],,-1)</f>
        <v>5</v>
      </c>
      <c r="L181" s="9">
        <f ca="1">_xlfn.XLOOKUP(D181, income[Income_Min], income[Income_Points],,-1)</f>
        <v>6</v>
      </c>
      <c r="M181" s="9">
        <f ca="1">_xlfn.XLOOKUP(H181,credit[Credit_Min], credit[Credit_Points],,-1)</f>
        <v>3</v>
      </c>
      <c r="N181" s="9">
        <f ca="1">_xlfn.XLOOKUP(I181, dti[DTI_Min],dti[DTI_Points],,-1)</f>
        <v>1</v>
      </c>
      <c r="O181" s="9">
        <f ca="1">_xlfn.XLOOKUP(G181, employment[Emp_Min], employment[Points],,-1)</f>
        <v>1</v>
      </c>
      <c r="P181" s="9">
        <f ca="1">_xlfn.XLOOKUP(J181, default[PrevDefault],default[Default_Points],,-1)</f>
        <v>5</v>
      </c>
      <c r="Q181" s="10">
        <f ca="1">(K181*CONFIG!$K$14)+(L181*CONFIG!$K$15)+(M181*CONFIG!$K$16)+(N181*CONFIG!$K$17)+(O181*CONFIG!$K$18)+(P181*CONFIG!$K$19)</f>
        <v>25</v>
      </c>
      <c r="R181" s="10" t="str">
        <f ca="1">_xlfn.XLOOKUP(Q181,risk[Score_Min],risk[Risk_Level],,-1)</f>
        <v>Medium</v>
      </c>
      <c r="S181" s="10" t="str">
        <f t="shared" ca="1" si="26"/>
        <v>Approved</v>
      </c>
      <c r="T181" s="10">
        <f ca="1">IF(applicants[[#This Row],[Decision]]="Approved",1,0)</f>
        <v>1</v>
      </c>
      <c r="U181" s="10" t="str" cm="1">
        <f t="array" aca="1" ref="U181" ca="1">_xlfn.XLOOKUP(H181,{0,600,680,700,740,800},
             {"&lt;600","600–679","680–699","700–739","740–799","800+"},,-1)</f>
        <v>680–699</v>
      </c>
      <c r="V181" s="10" t="str" cm="1">
        <f t="array" aca="1" ref="V181" ca="1">_xlfn.XLOOKUP(I181,{0,0.25,0.4},
             {"&lt;25%","25–40%","40%+"},,-1)</f>
        <v>40%+</v>
      </c>
      <c r="W181" s="10" t="str" cm="1">
        <f t="array" aca="1" ref="W181" ca="1">_xlfn.XLOOKUP(D181,{0,40000,80000,120000},
             {"&lt;40k","40–79k","80–119k","120k+"},,-1)</f>
        <v>80–119k</v>
      </c>
    </row>
    <row r="182" spans="2:23" ht="17" x14ac:dyDescent="0.4">
      <c r="B182" s="9">
        <v>179</v>
      </c>
      <c r="C182" s="9">
        <f t="shared" ca="1" si="18"/>
        <v>38</v>
      </c>
      <c r="D182" s="11">
        <f t="shared" ca="1" si="19"/>
        <v>110470</v>
      </c>
      <c r="E182" s="11">
        <f t="shared" ca="1" si="20"/>
        <v>5206</v>
      </c>
      <c r="F182" s="9">
        <f t="shared" ca="1" si="21"/>
        <v>12</v>
      </c>
      <c r="G182" s="9">
        <f t="shared" ca="1" si="22"/>
        <v>7</v>
      </c>
      <c r="H182" s="9">
        <f t="shared" ca="1" si="23"/>
        <v>719</v>
      </c>
      <c r="I182" s="12">
        <f t="shared" ca="1" si="24"/>
        <v>0.4</v>
      </c>
      <c r="J182" s="9" t="str">
        <f t="shared" ca="1" si="25"/>
        <v>No</v>
      </c>
      <c r="K182" s="9">
        <f ca="1">_xlfn.XLOOKUP(C182,age[Age_Min], age[Age_Points],,-1)</f>
        <v>5</v>
      </c>
      <c r="L182" s="9">
        <f ca="1">_xlfn.XLOOKUP(D182, income[Income_Min], income[Income_Points],,-1)</f>
        <v>6</v>
      </c>
      <c r="M182" s="9">
        <f ca="1">_xlfn.XLOOKUP(H182,credit[Credit_Min], credit[Credit_Points],,-1)</f>
        <v>5</v>
      </c>
      <c r="N182" s="9">
        <f ca="1">_xlfn.XLOOKUP(I182, dti[DTI_Min],dti[DTI_Points],,-1)</f>
        <v>1</v>
      </c>
      <c r="O182" s="9">
        <f ca="1">_xlfn.XLOOKUP(G182, employment[Emp_Min], employment[Points],,-1)</f>
        <v>5</v>
      </c>
      <c r="P182" s="9">
        <f ca="1">_xlfn.XLOOKUP(J182, default[PrevDefault],default[Default_Points],,-1)</f>
        <v>5</v>
      </c>
      <c r="Q182" s="10">
        <f ca="1">(K182*CONFIG!$K$14)+(L182*CONFIG!$K$15)+(M182*CONFIG!$K$16)+(N182*CONFIG!$K$17)+(O182*CONFIG!$K$18)+(P182*CONFIG!$K$19)</f>
        <v>33</v>
      </c>
      <c r="R182" s="10" t="str">
        <f ca="1">_xlfn.XLOOKUP(Q182,risk[Score_Min],risk[Risk_Level],,-1)</f>
        <v>Low</v>
      </c>
      <c r="S182" s="10" t="str">
        <f t="shared" ca="1" si="26"/>
        <v>Approved</v>
      </c>
      <c r="T182" s="10">
        <f ca="1">IF(applicants[[#This Row],[Decision]]="Approved",1,0)</f>
        <v>1</v>
      </c>
      <c r="U182" s="10" t="str" cm="1">
        <f t="array" aca="1" ref="U182" ca="1">_xlfn.XLOOKUP(H182,{0,600,680,700,740,800},
             {"&lt;600","600–679","680–699","700–739","740–799","800+"},,-1)</f>
        <v>700–739</v>
      </c>
      <c r="V182" s="10" t="str" cm="1">
        <f t="array" aca="1" ref="V182" ca="1">_xlfn.XLOOKUP(I182,{0,0.25,0.4},
             {"&lt;25%","25–40%","40%+"},,-1)</f>
        <v>40%+</v>
      </c>
      <c r="W182" s="10" t="str" cm="1">
        <f t="array" aca="1" ref="W182" ca="1">_xlfn.XLOOKUP(D182,{0,40000,80000,120000},
             {"&lt;40k","40–79k","80–119k","120k+"},,-1)</f>
        <v>80–119k</v>
      </c>
    </row>
    <row r="183" spans="2:23" ht="17" x14ac:dyDescent="0.4">
      <c r="B183" s="9">
        <v>180</v>
      </c>
      <c r="C183" s="9">
        <f t="shared" ca="1" si="18"/>
        <v>58</v>
      </c>
      <c r="D183" s="11">
        <f t="shared" ca="1" si="19"/>
        <v>103832</v>
      </c>
      <c r="E183" s="11">
        <f t="shared" ca="1" si="20"/>
        <v>30756</v>
      </c>
      <c r="F183" s="9">
        <f t="shared" ca="1" si="21"/>
        <v>24</v>
      </c>
      <c r="G183" s="9">
        <f t="shared" ca="1" si="22"/>
        <v>1</v>
      </c>
      <c r="H183" s="9">
        <f t="shared" ca="1" si="23"/>
        <v>776</v>
      </c>
      <c r="I183" s="12">
        <f t="shared" ca="1" si="24"/>
        <v>0.13</v>
      </c>
      <c r="J183" s="9" t="str">
        <f t="shared" ca="1" si="25"/>
        <v>No</v>
      </c>
      <c r="K183" s="9">
        <f ca="1">_xlfn.XLOOKUP(C183,age[Age_Min], age[Age_Points],,-1)</f>
        <v>4</v>
      </c>
      <c r="L183" s="9">
        <f ca="1">_xlfn.XLOOKUP(D183, income[Income_Min], income[Income_Points],,-1)</f>
        <v>6</v>
      </c>
      <c r="M183" s="9">
        <f ca="1">_xlfn.XLOOKUP(H183,credit[Credit_Min], credit[Credit_Points],,-1)</f>
        <v>6</v>
      </c>
      <c r="N183" s="9">
        <f ca="1">_xlfn.XLOOKUP(I183, dti[DTI_Min],dti[DTI_Points],,-1)</f>
        <v>6</v>
      </c>
      <c r="O183" s="9">
        <f ca="1">_xlfn.XLOOKUP(G183, employment[Emp_Min], employment[Points],,-1)</f>
        <v>1</v>
      </c>
      <c r="P183" s="9">
        <f ca="1">_xlfn.XLOOKUP(J183, default[PrevDefault],default[Default_Points],,-1)</f>
        <v>5</v>
      </c>
      <c r="Q183" s="10">
        <f ca="1">(K183*CONFIG!$K$14)+(L183*CONFIG!$K$15)+(M183*CONFIG!$K$16)+(N183*CONFIG!$K$17)+(O183*CONFIG!$K$18)+(P183*CONFIG!$K$19)</f>
        <v>40</v>
      </c>
      <c r="R183" s="10" t="str">
        <f ca="1">_xlfn.XLOOKUP(Q183,risk[Score_Min],risk[Risk_Level],,-1)</f>
        <v>Low</v>
      </c>
      <c r="S183" s="10" t="str">
        <f t="shared" ca="1" si="26"/>
        <v>Approved</v>
      </c>
      <c r="T183" s="10">
        <f ca="1">IF(applicants[[#This Row],[Decision]]="Approved",1,0)</f>
        <v>1</v>
      </c>
      <c r="U183" s="10" t="str" cm="1">
        <f t="array" aca="1" ref="U183" ca="1">_xlfn.XLOOKUP(H183,{0,600,680,700,740,800},
             {"&lt;600","600–679","680–699","700–739","740–799","800+"},,-1)</f>
        <v>740–799</v>
      </c>
      <c r="V183" s="10" t="str" cm="1">
        <f t="array" aca="1" ref="V183" ca="1">_xlfn.XLOOKUP(I183,{0,0.25,0.4},
             {"&lt;25%","25–40%","40%+"},,-1)</f>
        <v>&lt;25%</v>
      </c>
      <c r="W183" s="10" t="str" cm="1">
        <f t="array" aca="1" ref="W183" ca="1">_xlfn.XLOOKUP(D183,{0,40000,80000,120000},
             {"&lt;40k","40–79k","80–119k","120k+"},,-1)</f>
        <v>80–119k</v>
      </c>
    </row>
    <row r="184" spans="2:23" ht="17" x14ac:dyDescent="0.4">
      <c r="B184" s="9">
        <v>181</v>
      </c>
      <c r="C184" s="9">
        <f t="shared" ca="1" si="18"/>
        <v>42</v>
      </c>
      <c r="D184" s="11">
        <f t="shared" ca="1" si="19"/>
        <v>32141</v>
      </c>
      <c r="E184" s="11">
        <f t="shared" ca="1" si="20"/>
        <v>33101</v>
      </c>
      <c r="F184" s="9">
        <f t="shared" ca="1" si="21"/>
        <v>12</v>
      </c>
      <c r="G184" s="9">
        <f t="shared" ca="1" si="22"/>
        <v>10</v>
      </c>
      <c r="H184" s="9">
        <f t="shared" ca="1" si="23"/>
        <v>700</v>
      </c>
      <c r="I184" s="12">
        <f t="shared" ca="1" si="24"/>
        <v>0.17</v>
      </c>
      <c r="J184" s="9" t="str">
        <f t="shared" ca="1" si="25"/>
        <v>No</v>
      </c>
      <c r="K184" s="9">
        <f ca="1">_xlfn.XLOOKUP(C184,age[Age_Min], age[Age_Points],,-1)</f>
        <v>4</v>
      </c>
      <c r="L184" s="9">
        <f ca="1">_xlfn.XLOOKUP(D184, income[Income_Min], income[Income_Points],,-1)</f>
        <v>2</v>
      </c>
      <c r="M184" s="9">
        <f ca="1">_xlfn.XLOOKUP(H184,credit[Credit_Min], credit[Credit_Points],,-1)</f>
        <v>5</v>
      </c>
      <c r="N184" s="9">
        <f ca="1">_xlfn.XLOOKUP(I184, dti[DTI_Min],dti[DTI_Points],,-1)</f>
        <v>6</v>
      </c>
      <c r="O184" s="9">
        <f ca="1">_xlfn.XLOOKUP(G184, employment[Emp_Min], employment[Points],,-1)</f>
        <v>5</v>
      </c>
      <c r="P184" s="9">
        <f ca="1">_xlfn.XLOOKUP(J184, default[PrevDefault],default[Default_Points],,-1)</f>
        <v>5</v>
      </c>
      <c r="Q184" s="10">
        <f ca="1">(K184*CONFIG!$K$14)+(L184*CONFIG!$K$15)+(M184*CONFIG!$K$16)+(N184*CONFIG!$K$17)+(O184*CONFIG!$K$18)+(P184*CONFIG!$K$19)</f>
        <v>38</v>
      </c>
      <c r="R184" s="10" t="str">
        <f ca="1">_xlfn.XLOOKUP(Q184,risk[Score_Min],risk[Risk_Level],,-1)</f>
        <v>Low</v>
      </c>
      <c r="S184" s="10" t="str">
        <f t="shared" ca="1" si="26"/>
        <v>Approved</v>
      </c>
      <c r="T184" s="10">
        <f ca="1">IF(applicants[[#This Row],[Decision]]="Approved",1,0)</f>
        <v>1</v>
      </c>
      <c r="U184" s="10" t="str" cm="1">
        <f t="array" aca="1" ref="U184" ca="1">_xlfn.XLOOKUP(H184,{0,600,680,700,740,800},
             {"&lt;600","600–679","680–699","700–739","740–799","800+"},,-1)</f>
        <v>700–739</v>
      </c>
      <c r="V184" s="10" t="str" cm="1">
        <f t="array" aca="1" ref="V184" ca="1">_xlfn.XLOOKUP(I184,{0,0.25,0.4},
             {"&lt;25%","25–40%","40%+"},,-1)</f>
        <v>&lt;25%</v>
      </c>
      <c r="W184" s="10" t="str" cm="1">
        <f t="array" aca="1" ref="W184" ca="1">_xlfn.XLOOKUP(D184,{0,40000,80000,120000},
             {"&lt;40k","40–79k","80–119k","120k+"},,-1)</f>
        <v>&lt;40k</v>
      </c>
    </row>
    <row r="185" spans="2:23" ht="17" x14ac:dyDescent="0.4">
      <c r="B185" s="9">
        <v>182</v>
      </c>
      <c r="C185" s="9">
        <f t="shared" ca="1" si="18"/>
        <v>49</v>
      </c>
      <c r="D185" s="11">
        <f t="shared" ca="1" si="19"/>
        <v>64480</v>
      </c>
      <c r="E185" s="11">
        <f t="shared" ca="1" si="20"/>
        <v>37375</v>
      </c>
      <c r="F185" s="9">
        <f t="shared" ca="1" si="21"/>
        <v>12</v>
      </c>
      <c r="G185" s="9">
        <f t="shared" ca="1" si="22"/>
        <v>10</v>
      </c>
      <c r="H185" s="9">
        <f t="shared" ca="1" si="23"/>
        <v>772</v>
      </c>
      <c r="I185" s="12">
        <f t="shared" ca="1" si="24"/>
        <v>0.42</v>
      </c>
      <c r="J185" s="9" t="str">
        <f t="shared" ca="1" si="25"/>
        <v>No</v>
      </c>
      <c r="K185" s="9">
        <f ca="1">_xlfn.XLOOKUP(C185,age[Age_Min], age[Age_Points],,-1)</f>
        <v>4</v>
      </c>
      <c r="L185" s="9">
        <f ca="1">_xlfn.XLOOKUP(D185, income[Income_Min], income[Income_Points],,-1)</f>
        <v>5</v>
      </c>
      <c r="M185" s="9">
        <f ca="1">_xlfn.XLOOKUP(H185,credit[Credit_Min], credit[Credit_Points],,-1)</f>
        <v>6</v>
      </c>
      <c r="N185" s="9">
        <f ca="1">_xlfn.XLOOKUP(I185, dti[DTI_Min],dti[DTI_Points],,-1)</f>
        <v>1</v>
      </c>
      <c r="O185" s="9">
        <f ca="1">_xlfn.XLOOKUP(G185, employment[Emp_Min], employment[Points],,-1)</f>
        <v>5</v>
      </c>
      <c r="P185" s="9">
        <f ca="1">_xlfn.XLOOKUP(J185, default[PrevDefault],default[Default_Points],,-1)</f>
        <v>5</v>
      </c>
      <c r="Q185" s="10">
        <f ca="1">(K185*CONFIG!$K$14)+(L185*CONFIG!$K$15)+(M185*CONFIG!$K$16)+(N185*CONFIG!$K$17)+(O185*CONFIG!$K$18)+(P185*CONFIG!$K$19)</f>
        <v>33</v>
      </c>
      <c r="R185" s="10" t="str">
        <f ca="1">_xlfn.XLOOKUP(Q185,risk[Score_Min],risk[Risk_Level],,-1)</f>
        <v>Low</v>
      </c>
      <c r="S185" s="10" t="str">
        <f t="shared" ca="1" si="26"/>
        <v>Approved</v>
      </c>
      <c r="T185" s="10">
        <f ca="1">IF(applicants[[#This Row],[Decision]]="Approved",1,0)</f>
        <v>1</v>
      </c>
      <c r="U185" s="10" t="str" cm="1">
        <f t="array" aca="1" ref="U185" ca="1">_xlfn.XLOOKUP(H185,{0,600,680,700,740,800},
             {"&lt;600","600–679","680–699","700–739","740–799","800+"},,-1)</f>
        <v>740–799</v>
      </c>
      <c r="V185" s="10" t="str" cm="1">
        <f t="array" aca="1" ref="V185" ca="1">_xlfn.XLOOKUP(I185,{0,0.25,0.4},
             {"&lt;25%","25–40%","40%+"},,-1)</f>
        <v>40%+</v>
      </c>
      <c r="W185" s="10" t="str" cm="1">
        <f t="array" aca="1" ref="W185" ca="1">_xlfn.XLOOKUP(D185,{0,40000,80000,120000},
             {"&lt;40k","40–79k","80–119k","120k+"},,-1)</f>
        <v>40–79k</v>
      </c>
    </row>
    <row r="186" spans="2:23" ht="17" x14ac:dyDescent="0.4">
      <c r="B186" s="9">
        <v>183</v>
      </c>
      <c r="C186" s="9">
        <f t="shared" ca="1" si="18"/>
        <v>28</v>
      </c>
      <c r="D186" s="11">
        <f t="shared" ca="1" si="19"/>
        <v>103648</v>
      </c>
      <c r="E186" s="11">
        <f t="shared" ca="1" si="20"/>
        <v>20879</v>
      </c>
      <c r="F186" s="9">
        <f t="shared" ca="1" si="21"/>
        <v>36</v>
      </c>
      <c r="G186" s="9">
        <f t="shared" ca="1" si="22"/>
        <v>6</v>
      </c>
      <c r="H186" s="9">
        <f t="shared" ca="1" si="23"/>
        <v>568</v>
      </c>
      <c r="I186" s="12">
        <f t="shared" ca="1" si="24"/>
        <v>0.38</v>
      </c>
      <c r="J186" s="9" t="str">
        <f t="shared" ca="1" si="25"/>
        <v>No</v>
      </c>
      <c r="K186" s="9">
        <f ca="1">_xlfn.XLOOKUP(C186,age[Age_Min], age[Age_Points],,-1)</f>
        <v>5</v>
      </c>
      <c r="L186" s="9">
        <f ca="1">_xlfn.XLOOKUP(D186, income[Income_Min], income[Income_Points],,-1)</f>
        <v>6</v>
      </c>
      <c r="M186" s="9">
        <f ca="1">_xlfn.XLOOKUP(H186,credit[Credit_Min], credit[Credit_Points],,-1)</f>
        <v>1</v>
      </c>
      <c r="N186" s="9">
        <f ca="1">_xlfn.XLOOKUP(I186, dti[DTI_Min],dti[DTI_Points],,-1)</f>
        <v>3</v>
      </c>
      <c r="O186" s="9">
        <f ca="1">_xlfn.XLOOKUP(G186, employment[Emp_Min], employment[Points],,-1)</f>
        <v>5</v>
      </c>
      <c r="P186" s="9">
        <f ca="1">_xlfn.XLOOKUP(J186, default[PrevDefault],default[Default_Points],,-1)</f>
        <v>5</v>
      </c>
      <c r="Q186" s="10">
        <f ca="1">(K186*CONFIG!$K$14)+(L186*CONFIG!$K$15)+(M186*CONFIG!$K$16)+(N186*CONFIG!$K$17)+(O186*CONFIG!$K$18)+(P186*CONFIG!$K$19)</f>
        <v>29</v>
      </c>
      <c r="R186" s="10" t="str">
        <f ca="1">_xlfn.XLOOKUP(Q186,risk[Score_Min],risk[Risk_Level],,-1)</f>
        <v>Medium</v>
      </c>
      <c r="S186" s="10" t="str">
        <f t="shared" ca="1" si="26"/>
        <v>Approved</v>
      </c>
      <c r="T186" s="10">
        <f ca="1">IF(applicants[[#This Row],[Decision]]="Approved",1,0)</f>
        <v>1</v>
      </c>
      <c r="U186" s="10" t="str" cm="1">
        <f t="array" aca="1" ref="U186" ca="1">_xlfn.XLOOKUP(H186,{0,600,680,700,740,800},
             {"&lt;600","600–679","680–699","700–739","740–799","800+"},,-1)</f>
        <v>&lt;600</v>
      </c>
      <c r="V186" s="10" t="str" cm="1">
        <f t="array" aca="1" ref="V186" ca="1">_xlfn.XLOOKUP(I186,{0,0.25,0.4},
             {"&lt;25%","25–40%","40%+"},,-1)</f>
        <v>25–40%</v>
      </c>
      <c r="W186" s="10" t="str" cm="1">
        <f t="array" aca="1" ref="W186" ca="1">_xlfn.XLOOKUP(D186,{0,40000,80000,120000},
             {"&lt;40k","40–79k","80–119k","120k+"},,-1)</f>
        <v>80–119k</v>
      </c>
    </row>
    <row r="187" spans="2:23" ht="17" x14ac:dyDescent="0.4">
      <c r="B187" s="9">
        <v>184</v>
      </c>
      <c r="C187" s="9">
        <f t="shared" ca="1" si="18"/>
        <v>36</v>
      </c>
      <c r="D187" s="11">
        <f t="shared" ca="1" si="19"/>
        <v>106711</v>
      </c>
      <c r="E187" s="11">
        <f t="shared" ca="1" si="20"/>
        <v>34129</v>
      </c>
      <c r="F187" s="9">
        <f t="shared" ca="1" si="21"/>
        <v>48</v>
      </c>
      <c r="G187" s="9">
        <f t="shared" ca="1" si="22"/>
        <v>5</v>
      </c>
      <c r="H187" s="9">
        <f t="shared" ca="1" si="23"/>
        <v>828</v>
      </c>
      <c r="I187" s="12">
        <f t="shared" ca="1" si="24"/>
        <v>0.14000000000000001</v>
      </c>
      <c r="J187" s="9" t="str">
        <f t="shared" ca="1" si="25"/>
        <v>No</v>
      </c>
      <c r="K187" s="9">
        <f ca="1">_xlfn.XLOOKUP(C187,age[Age_Min], age[Age_Points],,-1)</f>
        <v>5</v>
      </c>
      <c r="L187" s="9">
        <f ca="1">_xlfn.XLOOKUP(D187, income[Income_Min], income[Income_Points],,-1)</f>
        <v>6</v>
      </c>
      <c r="M187" s="9">
        <f ca="1">_xlfn.XLOOKUP(H187,credit[Credit_Min], credit[Credit_Points],,-1)</f>
        <v>6</v>
      </c>
      <c r="N187" s="9">
        <f ca="1">_xlfn.XLOOKUP(I187, dti[DTI_Min],dti[DTI_Points],,-1)</f>
        <v>6</v>
      </c>
      <c r="O187" s="9">
        <f ca="1">_xlfn.XLOOKUP(G187, employment[Emp_Min], employment[Points],,-1)</f>
        <v>3</v>
      </c>
      <c r="P187" s="9">
        <f ca="1">_xlfn.XLOOKUP(J187, default[PrevDefault],default[Default_Points],,-1)</f>
        <v>5</v>
      </c>
      <c r="Q187" s="10">
        <f ca="1">(K187*CONFIG!$K$14)+(L187*CONFIG!$K$15)+(M187*CONFIG!$K$16)+(N187*CONFIG!$K$17)+(O187*CONFIG!$K$18)+(P187*CONFIG!$K$19)</f>
        <v>43</v>
      </c>
      <c r="R187" s="10" t="str">
        <f ca="1">_xlfn.XLOOKUP(Q187,risk[Score_Min],risk[Risk_Level],,-1)</f>
        <v>Low</v>
      </c>
      <c r="S187" s="10" t="str">
        <f t="shared" ca="1" si="26"/>
        <v>Approved</v>
      </c>
      <c r="T187" s="10">
        <f ca="1">IF(applicants[[#This Row],[Decision]]="Approved",1,0)</f>
        <v>1</v>
      </c>
      <c r="U187" s="10" t="str" cm="1">
        <f t="array" aca="1" ref="U187" ca="1">_xlfn.XLOOKUP(H187,{0,600,680,700,740,800},
             {"&lt;600","600–679","680–699","700–739","740–799","800+"},,-1)</f>
        <v>800+</v>
      </c>
      <c r="V187" s="10" t="str" cm="1">
        <f t="array" aca="1" ref="V187" ca="1">_xlfn.XLOOKUP(I187,{0,0.25,0.4},
             {"&lt;25%","25–40%","40%+"},,-1)</f>
        <v>&lt;25%</v>
      </c>
      <c r="W187" s="10" t="str" cm="1">
        <f t="array" aca="1" ref="W187" ca="1">_xlfn.XLOOKUP(D187,{0,40000,80000,120000},
             {"&lt;40k","40–79k","80–119k","120k+"},,-1)</f>
        <v>80–119k</v>
      </c>
    </row>
    <row r="188" spans="2:23" ht="17" x14ac:dyDescent="0.4">
      <c r="B188" s="9">
        <v>185</v>
      </c>
      <c r="C188" s="9">
        <f t="shared" ca="1" si="18"/>
        <v>37</v>
      </c>
      <c r="D188" s="11">
        <f t="shared" ca="1" si="19"/>
        <v>101532</v>
      </c>
      <c r="E188" s="11">
        <f t="shared" ca="1" si="20"/>
        <v>38828</v>
      </c>
      <c r="F188" s="9">
        <f t="shared" ca="1" si="21"/>
        <v>60</v>
      </c>
      <c r="G188" s="9">
        <f t="shared" ca="1" si="22"/>
        <v>9</v>
      </c>
      <c r="H188" s="9">
        <f t="shared" ca="1" si="23"/>
        <v>704</v>
      </c>
      <c r="I188" s="12">
        <f t="shared" ca="1" si="24"/>
        <v>0.22</v>
      </c>
      <c r="J188" s="9" t="str">
        <f t="shared" ca="1" si="25"/>
        <v>No</v>
      </c>
      <c r="K188" s="9">
        <f ca="1">_xlfn.XLOOKUP(C188,age[Age_Min], age[Age_Points],,-1)</f>
        <v>5</v>
      </c>
      <c r="L188" s="9">
        <f ca="1">_xlfn.XLOOKUP(D188, income[Income_Min], income[Income_Points],,-1)</f>
        <v>6</v>
      </c>
      <c r="M188" s="9">
        <f ca="1">_xlfn.XLOOKUP(H188,credit[Credit_Min], credit[Credit_Points],,-1)</f>
        <v>5</v>
      </c>
      <c r="N188" s="9">
        <f ca="1">_xlfn.XLOOKUP(I188, dti[DTI_Min],dti[DTI_Points],,-1)</f>
        <v>6</v>
      </c>
      <c r="O188" s="9">
        <f ca="1">_xlfn.XLOOKUP(G188, employment[Emp_Min], employment[Points],,-1)</f>
        <v>5</v>
      </c>
      <c r="P188" s="9">
        <f ca="1">_xlfn.XLOOKUP(J188, default[PrevDefault],default[Default_Points],,-1)</f>
        <v>5</v>
      </c>
      <c r="Q188" s="10">
        <f ca="1">(K188*CONFIG!$K$14)+(L188*CONFIG!$K$15)+(M188*CONFIG!$K$16)+(N188*CONFIG!$K$17)+(O188*CONFIG!$K$18)+(P188*CONFIG!$K$19)</f>
        <v>43</v>
      </c>
      <c r="R188" s="10" t="str">
        <f ca="1">_xlfn.XLOOKUP(Q188,risk[Score_Min],risk[Risk_Level],,-1)</f>
        <v>Low</v>
      </c>
      <c r="S188" s="10" t="str">
        <f t="shared" ca="1" si="26"/>
        <v>Approved</v>
      </c>
      <c r="T188" s="10">
        <f ca="1">IF(applicants[[#This Row],[Decision]]="Approved",1,0)</f>
        <v>1</v>
      </c>
      <c r="U188" s="10" t="str" cm="1">
        <f t="array" aca="1" ref="U188" ca="1">_xlfn.XLOOKUP(H188,{0,600,680,700,740,800},
             {"&lt;600","600–679","680–699","700–739","740–799","800+"},,-1)</f>
        <v>700–739</v>
      </c>
      <c r="V188" s="10" t="str" cm="1">
        <f t="array" aca="1" ref="V188" ca="1">_xlfn.XLOOKUP(I188,{0,0.25,0.4},
             {"&lt;25%","25–40%","40%+"},,-1)</f>
        <v>&lt;25%</v>
      </c>
      <c r="W188" s="10" t="str" cm="1">
        <f t="array" aca="1" ref="W188" ca="1">_xlfn.XLOOKUP(D188,{0,40000,80000,120000},
             {"&lt;40k","40–79k","80–119k","120k+"},,-1)</f>
        <v>80–119k</v>
      </c>
    </row>
    <row r="189" spans="2:23" ht="17" x14ac:dyDescent="0.4">
      <c r="B189" s="9">
        <v>186</v>
      </c>
      <c r="C189" s="9">
        <f t="shared" ca="1" si="18"/>
        <v>53</v>
      </c>
      <c r="D189" s="11">
        <f t="shared" ca="1" si="19"/>
        <v>73893</v>
      </c>
      <c r="E189" s="11">
        <f t="shared" ca="1" si="20"/>
        <v>39776</v>
      </c>
      <c r="F189" s="9">
        <f t="shared" ca="1" si="21"/>
        <v>48</v>
      </c>
      <c r="G189" s="9">
        <f t="shared" ca="1" si="22"/>
        <v>0</v>
      </c>
      <c r="H189" s="9">
        <f t="shared" ca="1" si="23"/>
        <v>719</v>
      </c>
      <c r="I189" s="12">
        <f t="shared" ca="1" si="24"/>
        <v>0.43</v>
      </c>
      <c r="J189" s="9" t="str">
        <f t="shared" ca="1" si="25"/>
        <v>No</v>
      </c>
      <c r="K189" s="9">
        <f ca="1">_xlfn.XLOOKUP(C189,age[Age_Min], age[Age_Points],,-1)</f>
        <v>4</v>
      </c>
      <c r="L189" s="9">
        <f ca="1">_xlfn.XLOOKUP(D189, income[Income_Min], income[Income_Points],,-1)</f>
        <v>5</v>
      </c>
      <c r="M189" s="9">
        <f ca="1">_xlfn.XLOOKUP(H189,credit[Credit_Min], credit[Credit_Points],,-1)</f>
        <v>5</v>
      </c>
      <c r="N189" s="9">
        <f ca="1">_xlfn.XLOOKUP(I189, dti[DTI_Min],dti[DTI_Points],,-1)</f>
        <v>1</v>
      </c>
      <c r="O189" s="9">
        <f ca="1">_xlfn.XLOOKUP(G189, employment[Emp_Min], employment[Points],,-1)</f>
        <v>1</v>
      </c>
      <c r="P189" s="9">
        <f ca="1">_xlfn.XLOOKUP(J189, default[PrevDefault],default[Default_Points],,-1)</f>
        <v>5</v>
      </c>
      <c r="Q189" s="10">
        <f ca="1">(K189*CONFIG!$K$14)+(L189*CONFIG!$K$15)+(M189*CONFIG!$K$16)+(N189*CONFIG!$K$17)+(O189*CONFIG!$K$18)+(P189*CONFIG!$K$19)</f>
        <v>27</v>
      </c>
      <c r="R189" s="10" t="str">
        <f ca="1">_xlfn.XLOOKUP(Q189,risk[Score_Min],risk[Risk_Level],,-1)</f>
        <v>Medium</v>
      </c>
      <c r="S189" s="10" t="str">
        <f t="shared" ca="1" si="26"/>
        <v>Approved</v>
      </c>
      <c r="T189" s="10">
        <f ca="1">IF(applicants[[#This Row],[Decision]]="Approved",1,0)</f>
        <v>1</v>
      </c>
      <c r="U189" s="10" t="str" cm="1">
        <f t="array" aca="1" ref="U189" ca="1">_xlfn.XLOOKUP(H189,{0,600,680,700,740,800},
             {"&lt;600","600–679","680–699","700–739","740–799","800+"},,-1)</f>
        <v>700–739</v>
      </c>
      <c r="V189" s="10" t="str" cm="1">
        <f t="array" aca="1" ref="V189" ca="1">_xlfn.XLOOKUP(I189,{0,0.25,0.4},
             {"&lt;25%","25–40%","40%+"},,-1)</f>
        <v>40%+</v>
      </c>
      <c r="W189" s="10" t="str" cm="1">
        <f t="array" aca="1" ref="W189" ca="1">_xlfn.XLOOKUP(D189,{0,40000,80000,120000},
             {"&lt;40k","40–79k","80–119k","120k+"},,-1)</f>
        <v>40–79k</v>
      </c>
    </row>
    <row r="190" spans="2:23" ht="17" x14ac:dyDescent="0.4">
      <c r="B190" s="9">
        <v>187</v>
      </c>
      <c r="C190" s="9">
        <f t="shared" ca="1" si="18"/>
        <v>35</v>
      </c>
      <c r="D190" s="11">
        <f t="shared" ca="1" si="19"/>
        <v>35680</v>
      </c>
      <c r="E190" s="11">
        <f t="shared" ca="1" si="20"/>
        <v>22122</v>
      </c>
      <c r="F190" s="9">
        <f t="shared" ca="1" si="21"/>
        <v>12</v>
      </c>
      <c r="G190" s="9">
        <f t="shared" ca="1" si="22"/>
        <v>1</v>
      </c>
      <c r="H190" s="9">
        <f t="shared" ca="1" si="23"/>
        <v>639</v>
      </c>
      <c r="I190" s="12">
        <f t="shared" ca="1" si="24"/>
        <v>0.27</v>
      </c>
      <c r="J190" s="9" t="str">
        <f t="shared" ca="1" si="25"/>
        <v>No</v>
      </c>
      <c r="K190" s="9">
        <f ca="1">_xlfn.XLOOKUP(C190,age[Age_Min], age[Age_Points],,-1)</f>
        <v>5</v>
      </c>
      <c r="L190" s="9">
        <f ca="1">_xlfn.XLOOKUP(D190, income[Income_Min], income[Income_Points],,-1)</f>
        <v>2</v>
      </c>
      <c r="M190" s="9">
        <f ca="1">_xlfn.XLOOKUP(H190,credit[Credit_Min], credit[Credit_Points],,-1)</f>
        <v>3</v>
      </c>
      <c r="N190" s="9">
        <f ca="1">_xlfn.XLOOKUP(I190, dti[DTI_Min],dti[DTI_Points],,-1)</f>
        <v>3</v>
      </c>
      <c r="O190" s="9">
        <f ca="1">_xlfn.XLOOKUP(G190, employment[Emp_Min], employment[Points],,-1)</f>
        <v>1</v>
      </c>
      <c r="P190" s="9">
        <f ca="1">_xlfn.XLOOKUP(J190, default[PrevDefault],default[Default_Points],,-1)</f>
        <v>5</v>
      </c>
      <c r="Q190" s="10">
        <f ca="1">(K190*CONFIG!$K$14)+(L190*CONFIG!$K$15)+(M190*CONFIG!$K$16)+(N190*CONFIG!$K$17)+(O190*CONFIG!$K$18)+(P190*CONFIG!$K$19)</f>
        <v>25</v>
      </c>
      <c r="R190" s="10" t="str">
        <f ca="1">_xlfn.XLOOKUP(Q190,risk[Score_Min],risk[Risk_Level],,-1)</f>
        <v>Medium</v>
      </c>
      <c r="S190" s="10" t="str">
        <f t="shared" ca="1" si="26"/>
        <v>Rejected</v>
      </c>
      <c r="T190" s="10">
        <f ca="1">IF(applicants[[#This Row],[Decision]]="Approved",1,0)</f>
        <v>0</v>
      </c>
      <c r="U190" s="10" t="str" cm="1">
        <f t="array" aca="1" ref="U190" ca="1">_xlfn.XLOOKUP(H190,{0,600,680,700,740,800},
             {"&lt;600","600–679","680–699","700–739","740–799","800+"},,-1)</f>
        <v>600–679</v>
      </c>
      <c r="V190" s="10" t="str" cm="1">
        <f t="array" aca="1" ref="V190" ca="1">_xlfn.XLOOKUP(I190,{0,0.25,0.4},
             {"&lt;25%","25–40%","40%+"},,-1)</f>
        <v>25–40%</v>
      </c>
      <c r="W190" s="10" t="str" cm="1">
        <f t="array" aca="1" ref="W190" ca="1">_xlfn.XLOOKUP(D190,{0,40000,80000,120000},
             {"&lt;40k","40–79k","80–119k","120k+"},,-1)</f>
        <v>&lt;40k</v>
      </c>
    </row>
    <row r="191" spans="2:23" ht="17" x14ac:dyDescent="0.4">
      <c r="B191" s="9">
        <v>188</v>
      </c>
      <c r="C191" s="9">
        <f t="shared" ca="1" si="18"/>
        <v>52</v>
      </c>
      <c r="D191" s="11">
        <f t="shared" ca="1" si="19"/>
        <v>132515</v>
      </c>
      <c r="E191" s="11">
        <f t="shared" ca="1" si="20"/>
        <v>27890</v>
      </c>
      <c r="F191" s="9">
        <f t="shared" ca="1" si="21"/>
        <v>24</v>
      </c>
      <c r="G191" s="9">
        <f t="shared" ca="1" si="22"/>
        <v>2</v>
      </c>
      <c r="H191" s="9">
        <f t="shared" ca="1" si="23"/>
        <v>595</v>
      </c>
      <c r="I191" s="12">
        <f t="shared" ca="1" si="24"/>
        <v>0.15</v>
      </c>
      <c r="J191" s="9" t="str">
        <f t="shared" ca="1" si="25"/>
        <v>No</v>
      </c>
      <c r="K191" s="9">
        <f ca="1">_xlfn.XLOOKUP(C191,age[Age_Min], age[Age_Points],,-1)</f>
        <v>4</v>
      </c>
      <c r="L191" s="9">
        <f ca="1">_xlfn.XLOOKUP(D191, income[Income_Min], income[Income_Points],,-1)</f>
        <v>6</v>
      </c>
      <c r="M191" s="9">
        <f ca="1">_xlfn.XLOOKUP(H191,credit[Credit_Min], credit[Credit_Points],,-1)</f>
        <v>1</v>
      </c>
      <c r="N191" s="9">
        <f ca="1">_xlfn.XLOOKUP(I191, dti[DTI_Min],dti[DTI_Points],,-1)</f>
        <v>6</v>
      </c>
      <c r="O191" s="9">
        <f ca="1">_xlfn.XLOOKUP(G191, employment[Emp_Min], employment[Points],,-1)</f>
        <v>3</v>
      </c>
      <c r="P191" s="9">
        <f ca="1">_xlfn.XLOOKUP(J191, default[PrevDefault],default[Default_Points],,-1)</f>
        <v>5</v>
      </c>
      <c r="Q191" s="10">
        <f ca="1">(K191*CONFIG!$K$14)+(L191*CONFIG!$K$15)+(M191*CONFIG!$K$16)+(N191*CONFIG!$K$17)+(O191*CONFIG!$K$18)+(P191*CONFIG!$K$19)</f>
        <v>32</v>
      </c>
      <c r="R191" s="10" t="str">
        <f ca="1">_xlfn.XLOOKUP(Q191,risk[Score_Min],risk[Risk_Level],,-1)</f>
        <v>Low</v>
      </c>
      <c r="S191" s="10" t="str">
        <f t="shared" ca="1" si="26"/>
        <v>Approved</v>
      </c>
      <c r="T191" s="10">
        <f ca="1">IF(applicants[[#This Row],[Decision]]="Approved",1,0)</f>
        <v>1</v>
      </c>
      <c r="U191" s="10" t="str" cm="1">
        <f t="array" aca="1" ref="U191" ca="1">_xlfn.XLOOKUP(H191,{0,600,680,700,740,800},
             {"&lt;600","600–679","680–699","700–739","740–799","800+"},,-1)</f>
        <v>&lt;600</v>
      </c>
      <c r="V191" s="10" t="str" cm="1">
        <f t="array" aca="1" ref="V191" ca="1">_xlfn.XLOOKUP(I191,{0,0.25,0.4},
             {"&lt;25%","25–40%","40%+"},,-1)</f>
        <v>&lt;25%</v>
      </c>
      <c r="W191" s="10" t="str" cm="1">
        <f t="array" aca="1" ref="W191" ca="1">_xlfn.XLOOKUP(D191,{0,40000,80000,120000},
             {"&lt;40k","40–79k","80–119k","120k+"},,-1)</f>
        <v>120k+</v>
      </c>
    </row>
    <row r="192" spans="2:23" ht="17" x14ac:dyDescent="0.4">
      <c r="B192" s="9">
        <v>189</v>
      </c>
      <c r="C192" s="9">
        <f t="shared" ca="1" si="18"/>
        <v>31</v>
      </c>
      <c r="D192" s="11">
        <f t="shared" ca="1" si="19"/>
        <v>121320</v>
      </c>
      <c r="E192" s="11">
        <f t="shared" ca="1" si="20"/>
        <v>26114</v>
      </c>
      <c r="F192" s="9">
        <f t="shared" ca="1" si="21"/>
        <v>12</v>
      </c>
      <c r="G192" s="9">
        <f t="shared" ca="1" si="22"/>
        <v>0</v>
      </c>
      <c r="H192" s="9">
        <f t="shared" ca="1" si="23"/>
        <v>700</v>
      </c>
      <c r="I192" s="12">
        <f t="shared" ca="1" si="24"/>
        <v>0.16</v>
      </c>
      <c r="J192" s="9" t="str">
        <f t="shared" ca="1" si="25"/>
        <v>No</v>
      </c>
      <c r="K192" s="9">
        <f ca="1">_xlfn.XLOOKUP(C192,age[Age_Min], age[Age_Points],,-1)</f>
        <v>5</v>
      </c>
      <c r="L192" s="9">
        <f ca="1">_xlfn.XLOOKUP(D192, income[Income_Min], income[Income_Points],,-1)</f>
        <v>6</v>
      </c>
      <c r="M192" s="9">
        <f ca="1">_xlfn.XLOOKUP(H192,credit[Credit_Min], credit[Credit_Points],,-1)</f>
        <v>5</v>
      </c>
      <c r="N192" s="9">
        <f ca="1">_xlfn.XLOOKUP(I192, dti[DTI_Min],dti[DTI_Points],,-1)</f>
        <v>6</v>
      </c>
      <c r="O192" s="9">
        <f ca="1">_xlfn.XLOOKUP(G192, employment[Emp_Min], employment[Points],,-1)</f>
        <v>1</v>
      </c>
      <c r="P192" s="9">
        <f ca="1">_xlfn.XLOOKUP(J192, default[PrevDefault],default[Default_Points],,-1)</f>
        <v>5</v>
      </c>
      <c r="Q192" s="10">
        <f ca="1">(K192*CONFIG!$K$14)+(L192*CONFIG!$K$15)+(M192*CONFIG!$K$16)+(N192*CONFIG!$K$17)+(O192*CONFIG!$K$18)+(P192*CONFIG!$K$19)</f>
        <v>39</v>
      </c>
      <c r="R192" s="10" t="str">
        <f ca="1">_xlfn.XLOOKUP(Q192,risk[Score_Min],risk[Risk_Level],,-1)</f>
        <v>Low</v>
      </c>
      <c r="S192" s="10" t="str">
        <f t="shared" ca="1" si="26"/>
        <v>Approved</v>
      </c>
      <c r="T192" s="10">
        <f ca="1">IF(applicants[[#This Row],[Decision]]="Approved",1,0)</f>
        <v>1</v>
      </c>
      <c r="U192" s="10" t="str" cm="1">
        <f t="array" aca="1" ref="U192" ca="1">_xlfn.XLOOKUP(H192,{0,600,680,700,740,800},
             {"&lt;600","600–679","680–699","700–739","740–799","800+"},,-1)</f>
        <v>700–739</v>
      </c>
      <c r="V192" s="10" t="str" cm="1">
        <f t="array" aca="1" ref="V192" ca="1">_xlfn.XLOOKUP(I192,{0,0.25,0.4},
             {"&lt;25%","25–40%","40%+"},,-1)</f>
        <v>&lt;25%</v>
      </c>
      <c r="W192" s="10" t="str" cm="1">
        <f t="array" aca="1" ref="W192" ca="1">_xlfn.XLOOKUP(D192,{0,40000,80000,120000},
             {"&lt;40k","40–79k","80–119k","120k+"},,-1)</f>
        <v>120k+</v>
      </c>
    </row>
    <row r="193" spans="2:23" ht="17" x14ac:dyDescent="0.4">
      <c r="B193" s="9">
        <v>190</v>
      </c>
      <c r="C193" s="9">
        <f t="shared" ca="1" si="18"/>
        <v>45</v>
      </c>
      <c r="D193" s="11">
        <f t="shared" ca="1" si="19"/>
        <v>95438</v>
      </c>
      <c r="E193" s="11">
        <f t="shared" ca="1" si="20"/>
        <v>14842</v>
      </c>
      <c r="F193" s="9">
        <f t="shared" ca="1" si="21"/>
        <v>48</v>
      </c>
      <c r="G193" s="9">
        <f t="shared" ca="1" si="22"/>
        <v>9</v>
      </c>
      <c r="H193" s="9">
        <f t="shared" ca="1" si="23"/>
        <v>678</v>
      </c>
      <c r="I193" s="12">
        <f t="shared" ca="1" si="24"/>
        <v>0.47</v>
      </c>
      <c r="J193" s="9" t="str">
        <f t="shared" ca="1" si="25"/>
        <v>No</v>
      </c>
      <c r="K193" s="9">
        <f ca="1">_xlfn.XLOOKUP(C193,age[Age_Min], age[Age_Points],,-1)</f>
        <v>4</v>
      </c>
      <c r="L193" s="9">
        <f ca="1">_xlfn.XLOOKUP(D193, income[Income_Min], income[Income_Points],,-1)</f>
        <v>6</v>
      </c>
      <c r="M193" s="9">
        <f ca="1">_xlfn.XLOOKUP(H193,credit[Credit_Min], credit[Credit_Points],,-1)</f>
        <v>3</v>
      </c>
      <c r="N193" s="9">
        <f ca="1">_xlfn.XLOOKUP(I193, dti[DTI_Min],dti[DTI_Points],,-1)</f>
        <v>1</v>
      </c>
      <c r="O193" s="9">
        <f ca="1">_xlfn.XLOOKUP(G193, employment[Emp_Min], employment[Points],,-1)</f>
        <v>5</v>
      </c>
      <c r="P193" s="9">
        <f ca="1">_xlfn.XLOOKUP(J193, default[PrevDefault],default[Default_Points],,-1)</f>
        <v>5</v>
      </c>
      <c r="Q193" s="10">
        <f ca="1">(K193*CONFIG!$K$14)+(L193*CONFIG!$K$15)+(M193*CONFIG!$K$16)+(N193*CONFIG!$K$17)+(O193*CONFIG!$K$18)+(P193*CONFIG!$K$19)</f>
        <v>28</v>
      </c>
      <c r="R193" s="10" t="str">
        <f ca="1">_xlfn.XLOOKUP(Q193,risk[Score_Min],risk[Risk_Level],,-1)</f>
        <v>Medium</v>
      </c>
      <c r="S193" s="10" t="str">
        <f t="shared" ca="1" si="26"/>
        <v>Rejected</v>
      </c>
      <c r="T193" s="10">
        <f ca="1">IF(applicants[[#This Row],[Decision]]="Approved",1,0)</f>
        <v>0</v>
      </c>
      <c r="U193" s="10" t="str" cm="1">
        <f t="array" aca="1" ref="U193" ca="1">_xlfn.XLOOKUP(H193,{0,600,680,700,740,800},
             {"&lt;600","600–679","680–699","700–739","740–799","800+"},,-1)</f>
        <v>600–679</v>
      </c>
      <c r="V193" s="10" t="str" cm="1">
        <f t="array" aca="1" ref="V193" ca="1">_xlfn.XLOOKUP(I193,{0,0.25,0.4},
             {"&lt;25%","25–40%","40%+"},,-1)</f>
        <v>40%+</v>
      </c>
      <c r="W193" s="10" t="str" cm="1">
        <f t="array" aca="1" ref="W193" ca="1">_xlfn.XLOOKUP(D193,{0,40000,80000,120000},
             {"&lt;40k","40–79k","80–119k","120k+"},,-1)</f>
        <v>80–119k</v>
      </c>
    </row>
    <row r="194" spans="2:23" ht="17" x14ac:dyDescent="0.4">
      <c r="B194" s="9">
        <v>191</v>
      </c>
      <c r="C194" s="9">
        <f t="shared" ca="1" si="18"/>
        <v>25</v>
      </c>
      <c r="D194" s="11">
        <f t="shared" ca="1" si="19"/>
        <v>89039</v>
      </c>
      <c r="E194" s="11">
        <f t="shared" ca="1" si="20"/>
        <v>12205</v>
      </c>
      <c r="F194" s="9">
        <f t="shared" ca="1" si="21"/>
        <v>60</v>
      </c>
      <c r="G194" s="9">
        <f t="shared" ca="1" si="22"/>
        <v>9</v>
      </c>
      <c r="H194" s="9">
        <f t="shared" ca="1" si="23"/>
        <v>801</v>
      </c>
      <c r="I194" s="12">
        <f t="shared" ca="1" si="24"/>
        <v>0.46</v>
      </c>
      <c r="J194" s="9" t="str">
        <f t="shared" ca="1" si="25"/>
        <v>No</v>
      </c>
      <c r="K194" s="9">
        <f ca="1">_xlfn.XLOOKUP(C194,age[Age_Min], age[Age_Points],,-1)</f>
        <v>2</v>
      </c>
      <c r="L194" s="9">
        <f ca="1">_xlfn.XLOOKUP(D194, income[Income_Min], income[Income_Points],,-1)</f>
        <v>6</v>
      </c>
      <c r="M194" s="9">
        <f ca="1">_xlfn.XLOOKUP(H194,credit[Credit_Min], credit[Credit_Points],,-1)</f>
        <v>6</v>
      </c>
      <c r="N194" s="9">
        <f ca="1">_xlfn.XLOOKUP(I194, dti[DTI_Min],dti[DTI_Points],,-1)</f>
        <v>1</v>
      </c>
      <c r="O194" s="9">
        <f ca="1">_xlfn.XLOOKUP(G194, employment[Emp_Min], employment[Points],,-1)</f>
        <v>5</v>
      </c>
      <c r="P194" s="9">
        <f ca="1">_xlfn.XLOOKUP(J194, default[PrevDefault],default[Default_Points],,-1)</f>
        <v>5</v>
      </c>
      <c r="Q194" s="10">
        <f ca="1">(K194*CONFIG!$K$14)+(L194*CONFIG!$K$15)+(M194*CONFIG!$K$16)+(N194*CONFIG!$K$17)+(O194*CONFIG!$K$18)+(P194*CONFIG!$K$19)</f>
        <v>32</v>
      </c>
      <c r="R194" s="10" t="str">
        <f ca="1">_xlfn.XLOOKUP(Q194,risk[Score_Min],risk[Risk_Level],,-1)</f>
        <v>Low</v>
      </c>
      <c r="S194" s="10" t="str">
        <f t="shared" ca="1" si="26"/>
        <v>Approved</v>
      </c>
      <c r="T194" s="10">
        <f ca="1">IF(applicants[[#This Row],[Decision]]="Approved",1,0)</f>
        <v>1</v>
      </c>
      <c r="U194" s="10" t="str" cm="1">
        <f t="array" aca="1" ref="U194" ca="1">_xlfn.XLOOKUP(H194,{0,600,680,700,740,800},
             {"&lt;600","600–679","680–699","700–739","740–799","800+"},,-1)</f>
        <v>800+</v>
      </c>
      <c r="V194" s="10" t="str" cm="1">
        <f t="array" aca="1" ref="V194" ca="1">_xlfn.XLOOKUP(I194,{0,0.25,0.4},
             {"&lt;25%","25–40%","40%+"},,-1)</f>
        <v>40%+</v>
      </c>
      <c r="W194" s="10" t="str" cm="1">
        <f t="array" aca="1" ref="W194" ca="1">_xlfn.XLOOKUP(D194,{0,40000,80000,120000},
             {"&lt;40k","40–79k","80–119k","120k+"},,-1)</f>
        <v>80–119k</v>
      </c>
    </row>
    <row r="195" spans="2:23" ht="17" x14ac:dyDescent="0.4">
      <c r="B195" s="9">
        <v>192</v>
      </c>
      <c r="C195" s="9">
        <f t="shared" ca="1" si="18"/>
        <v>55</v>
      </c>
      <c r="D195" s="11">
        <f t="shared" ca="1" si="19"/>
        <v>84245</v>
      </c>
      <c r="E195" s="11">
        <f t="shared" ca="1" si="20"/>
        <v>14358</v>
      </c>
      <c r="F195" s="9">
        <f t="shared" ca="1" si="21"/>
        <v>12</v>
      </c>
      <c r="G195" s="9">
        <f t="shared" ca="1" si="22"/>
        <v>4</v>
      </c>
      <c r="H195" s="9">
        <f t="shared" ca="1" si="23"/>
        <v>760</v>
      </c>
      <c r="I195" s="12">
        <f t="shared" ca="1" si="24"/>
        <v>0.45</v>
      </c>
      <c r="J195" s="9" t="str">
        <f t="shared" ca="1" si="25"/>
        <v>No</v>
      </c>
      <c r="K195" s="9">
        <f ca="1">_xlfn.XLOOKUP(C195,age[Age_Min], age[Age_Points],,-1)</f>
        <v>4</v>
      </c>
      <c r="L195" s="9">
        <f ca="1">_xlfn.XLOOKUP(D195, income[Income_Min], income[Income_Points],,-1)</f>
        <v>6</v>
      </c>
      <c r="M195" s="9">
        <f ca="1">_xlfn.XLOOKUP(H195,credit[Credit_Min], credit[Credit_Points],,-1)</f>
        <v>6</v>
      </c>
      <c r="N195" s="9">
        <f ca="1">_xlfn.XLOOKUP(I195, dti[DTI_Min],dti[DTI_Points],,-1)</f>
        <v>1</v>
      </c>
      <c r="O195" s="9">
        <f ca="1">_xlfn.XLOOKUP(G195, employment[Emp_Min], employment[Points],,-1)</f>
        <v>3</v>
      </c>
      <c r="P195" s="9">
        <f ca="1">_xlfn.XLOOKUP(J195, default[PrevDefault],default[Default_Points],,-1)</f>
        <v>5</v>
      </c>
      <c r="Q195" s="10">
        <f ca="1">(K195*CONFIG!$K$14)+(L195*CONFIG!$K$15)+(M195*CONFIG!$K$16)+(N195*CONFIG!$K$17)+(O195*CONFIG!$K$18)+(P195*CONFIG!$K$19)</f>
        <v>32</v>
      </c>
      <c r="R195" s="10" t="str">
        <f ca="1">_xlfn.XLOOKUP(Q195,risk[Score_Min],risk[Risk_Level],,-1)</f>
        <v>Low</v>
      </c>
      <c r="S195" s="10" t="str">
        <f t="shared" ca="1" si="26"/>
        <v>Approved</v>
      </c>
      <c r="T195" s="10">
        <f ca="1">IF(applicants[[#This Row],[Decision]]="Approved",1,0)</f>
        <v>1</v>
      </c>
      <c r="U195" s="10" t="str" cm="1">
        <f t="array" aca="1" ref="U195" ca="1">_xlfn.XLOOKUP(H195,{0,600,680,700,740,800},
             {"&lt;600","600–679","680–699","700–739","740–799","800+"},,-1)</f>
        <v>740–799</v>
      </c>
      <c r="V195" s="10" t="str" cm="1">
        <f t="array" aca="1" ref="V195" ca="1">_xlfn.XLOOKUP(I195,{0,0.25,0.4},
             {"&lt;25%","25–40%","40%+"},,-1)</f>
        <v>40%+</v>
      </c>
      <c r="W195" s="10" t="str" cm="1">
        <f t="array" aca="1" ref="W195" ca="1">_xlfn.XLOOKUP(D195,{0,40000,80000,120000},
             {"&lt;40k","40–79k","80–119k","120k+"},,-1)</f>
        <v>80–119k</v>
      </c>
    </row>
    <row r="196" spans="2:23" ht="17" x14ac:dyDescent="0.4">
      <c r="B196" s="9">
        <v>193</v>
      </c>
      <c r="C196" s="9">
        <f t="shared" ca="1" si="18"/>
        <v>58</v>
      </c>
      <c r="D196" s="11">
        <f t="shared" ca="1" si="19"/>
        <v>53875</v>
      </c>
      <c r="E196" s="11">
        <f t="shared" ca="1" si="20"/>
        <v>38646</v>
      </c>
      <c r="F196" s="9">
        <f t="shared" ca="1" si="21"/>
        <v>24</v>
      </c>
      <c r="G196" s="9">
        <f t="shared" ca="1" si="22"/>
        <v>2</v>
      </c>
      <c r="H196" s="9">
        <f t="shared" ca="1" si="23"/>
        <v>650</v>
      </c>
      <c r="I196" s="12">
        <f t="shared" ca="1" si="24"/>
        <v>0.38</v>
      </c>
      <c r="J196" s="9" t="str">
        <f t="shared" ca="1" si="25"/>
        <v>No</v>
      </c>
      <c r="K196" s="9">
        <f ca="1">_xlfn.XLOOKUP(C196,age[Age_Min], age[Age_Points],,-1)</f>
        <v>4</v>
      </c>
      <c r="L196" s="9">
        <f ca="1">_xlfn.XLOOKUP(D196, income[Income_Min], income[Income_Points],,-1)</f>
        <v>5</v>
      </c>
      <c r="M196" s="9">
        <f ca="1">_xlfn.XLOOKUP(H196,credit[Credit_Min], credit[Credit_Points],,-1)</f>
        <v>3</v>
      </c>
      <c r="N196" s="9">
        <f ca="1">_xlfn.XLOOKUP(I196, dti[DTI_Min],dti[DTI_Points],,-1)</f>
        <v>3</v>
      </c>
      <c r="O196" s="9">
        <f ca="1">_xlfn.XLOOKUP(G196, employment[Emp_Min], employment[Points],,-1)</f>
        <v>3</v>
      </c>
      <c r="P196" s="9">
        <f ca="1">_xlfn.XLOOKUP(J196, default[PrevDefault],default[Default_Points],,-1)</f>
        <v>5</v>
      </c>
      <c r="Q196" s="10">
        <f ca="1">(K196*CONFIG!$K$14)+(L196*CONFIG!$K$15)+(M196*CONFIG!$K$16)+(N196*CONFIG!$K$17)+(O196*CONFIG!$K$18)+(P196*CONFIG!$K$19)</f>
        <v>29</v>
      </c>
      <c r="R196" s="10" t="str">
        <f ca="1">_xlfn.XLOOKUP(Q196,risk[Score_Min],risk[Risk_Level],,-1)</f>
        <v>Medium</v>
      </c>
      <c r="S196" s="10" t="str">
        <f t="shared" ca="1" si="26"/>
        <v>Rejected</v>
      </c>
      <c r="T196" s="10">
        <f ca="1">IF(applicants[[#This Row],[Decision]]="Approved",1,0)</f>
        <v>0</v>
      </c>
      <c r="U196" s="10" t="str" cm="1">
        <f t="array" aca="1" ref="U196" ca="1">_xlfn.XLOOKUP(H196,{0,600,680,700,740,800},
             {"&lt;600","600–679","680–699","700–739","740–799","800+"},,-1)</f>
        <v>600–679</v>
      </c>
      <c r="V196" s="10" t="str" cm="1">
        <f t="array" aca="1" ref="V196" ca="1">_xlfn.XLOOKUP(I196,{0,0.25,0.4},
             {"&lt;25%","25–40%","40%+"},,-1)</f>
        <v>25–40%</v>
      </c>
      <c r="W196" s="10" t="str" cm="1">
        <f t="array" aca="1" ref="W196" ca="1">_xlfn.XLOOKUP(D196,{0,40000,80000,120000},
             {"&lt;40k","40–79k","80–119k","120k+"},,-1)</f>
        <v>40–79k</v>
      </c>
    </row>
    <row r="197" spans="2:23" ht="17" x14ac:dyDescent="0.4">
      <c r="B197" s="9">
        <v>194</v>
      </c>
      <c r="C197" s="9">
        <f t="shared" ref="C197:C260" ca="1" si="27">RANDBETWEEN(22,60)</f>
        <v>59</v>
      </c>
      <c r="D197" s="11">
        <f t="shared" ref="D197:D260" ca="1" si="28">RANDBETWEEN(30000, 150000)</f>
        <v>88151</v>
      </c>
      <c r="E197" s="11">
        <f t="shared" ref="E197:E260" ca="1" si="29">RANDBETWEEN(5000, 40000)</f>
        <v>7444</v>
      </c>
      <c r="F197" s="9">
        <f t="shared" ref="F197:F260" ca="1" si="30">CHOOSE(RANDBETWEEN(1,5),12,24,36,48,60)</f>
        <v>12</v>
      </c>
      <c r="G197" s="9">
        <f t="shared" ref="G197:G260" ca="1" si="31">RANDBETWEEN(0,10)</f>
        <v>0</v>
      </c>
      <c r="H197" s="9">
        <f t="shared" ref="H197:H260" ca="1" si="32">RANDBETWEEN(550,850)</f>
        <v>618</v>
      </c>
      <c r="I197" s="12">
        <f t="shared" ref="I197:I260" ca="1" si="33">ROUND(RAND()*(0.5-0.1)+0.1,2)</f>
        <v>0.34</v>
      </c>
      <c r="J197" s="9" t="str">
        <f t="shared" ref="J197:J260" ca="1" si="34">IF(RAND()&lt;0.1,"Yes","No")</f>
        <v>Yes</v>
      </c>
      <c r="K197" s="9">
        <f ca="1">_xlfn.XLOOKUP(C197,age[Age_Min], age[Age_Points],,-1)</f>
        <v>4</v>
      </c>
      <c r="L197" s="9">
        <f ca="1">_xlfn.XLOOKUP(D197, income[Income_Min], income[Income_Points],,-1)</f>
        <v>6</v>
      </c>
      <c r="M197" s="9">
        <f ca="1">_xlfn.XLOOKUP(H197,credit[Credit_Min], credit[Credit_Points],,-1)</f>
        <v>3</v>
      </c>
      <c r="N197" s="9">
        <f ca="1">_xlfn.XLOOKUP(I197, dti[DTI_Min],dti[DTI_Points],,-1)</f>
        <v>3</v>
      </c>
      <c r="O197" s="9">
        <f ca="1">_xlfn.XLOOKUP(G197, employment[Emp_Min], employment[Points],,-1)</f>
        <v>1</v>
      </c>
      <c r="P197" s="9">
        <f ca="1">_xlfn.XLOOKUP(J197, default[PrevDefault],default[Default_Points],,-1)</f>
        <v>0</v>
      </c>
      <c r="Q197" s="10">
        <f ca="1">(K197*CONFIG!$K$14)+(L197*CONFIG!$K$15)+(M197*CONFIG!$K$16)+(N197*CONFIG!$K$17)+(O197*CONFIG!$K$18)+(P197*CONFIG!$K$19)</f>
        <v>23</v>
      </c>
      <c r="R197" s="10" t="str">
        <f ca="1">_xlfn.XLOOKUP(Q197,risk[Score_Min],risk[Risk_Level],,-1)</f>
        <v>Medium</v>
      </c>
      <c r="S197" s="10" t="str">
        <f t="shared" ref="S197:S260" ca="1" si="35">IF(R197="High","Rejected",
   IF(R197="Low","Approved",
   IF(H197&gt;=700,"Approved",
   IF(RAND()&lt;0.3,"Approved","Rejected"))))</f>
        <v>Approved</v>
      </c>
      <c r="T197" s="10">
        <f ca="1">IF(applicants[[#This Row],[Decision]]="Approved",1,0)</f>
        <v>1</v>
      </c>
      <c r="U197" s="10" t="str" cm="1">
        <f t="array" aca="1" ref="U197" ca="1">_xlfn.XLOOKUP(H197,{0,600,680,700,740,800},
             {"&lt;600","600–679","680–699","700–739","740–799","800+"},,-1)</f>
        <v>600–679</v>
      </c>
      <c r="V197" s="10" t="str" cm="1">
        <f t="array" aca="1" ref="V197" ca="1">_xlfn.XLOOKUP(I197,{0,0.25,0.4},
             {"&lt;25%","25–40%","40%+"},,-1)</f>
        <v>25–40%</v>
      </c>
      <c r="W197" s="10" t="str" cm="1">
        <f t="array" aca="1" ref="W197" ca="1">_xlfn.XLOOKUP(D197,{0,40000,80000,120000},
             {"&lt;40k","40–79k","80–119k","120k+"},,-1)</f>
        <v>80–119k</v>
      </c>
    </row>
    <row r="198" spans="2:23" ht="17" x14ac:dyDescent="0.4">
      <c r="B198" s="9">
        <v>195</v>
      </c>
      <c r="C198" s="9">
        <f t="shared" ca="1" si="27"/>
        <v>39</v>
      </c>
      <c r="D198" s="11">
        <f t="shared" ca="1" si="28"/>
        <v>118258</v>
      </c>
      <c r="E198" s="11">
        <f t="shared" ca="1" si="29"/>
        <v>37454</v>
      </c>
      <c r="F198" s="9">
        <f t="shared" ca="1" si="30"/>
        <v>48</v>
      </c>
      <c r="G198" s="9">
        <f t="shared" ca="1" si="31"/>
        <v>1</v>
      </c>
      <c r="H198" s="9">
        <f t="shared" ca="1" si="32"/>
        <v>820</v>
      </c>
      <c r="I198" s="12">
        <f t="shared" ca="1" si="33"/>
        <v>0.28999999999999998</v>
      </c>
      <c r="J198" s="9" t="str">
        <f t="shared" ca="1" si="34"/>
        <v>No</v>
      </c>
      <c r="K198" s="9">
        <f ca="1">_xlfn.XLOOKUP(C198,age[Age_Min], age[Age_Points],,-1)</f>
        <v>5</v>
      </c>
      <c r="L198" s="9">
        <f ca="1">_xlfn.XLOOKUP(D198, income[Income_Min], income[Income_Points],,-1)</f>
        <v>6</v>
      </c>
      <c r="M198" s="9">
        <f ca="1">_xlfn.XLOOKUP(H198,credit[Credit_Min], credit[Credit_Points],,-1)</f>
        <v>6</v>
      </c>
      <c r="N198" s="9">
        <f ca="1">_xlfn.XLOOKUP(I198, dti[DTI_Min],dti[DTI_Points],,-1)</f>
        <v>3</v>
      </c>
      <c r="O198" s="9">
        <f ca="1">_xlfn.XLOOKUP(G198, employment[Emp_Min], employment[Points],,-1)</f>
        <v>1</v>
      </c>
      <c r="P198" s="9">
        <f ca="1">_xlfn.XLOOKUP(J198, default[PrevDefault],default[Default_Points],,-1)</f>
        <v>5</v>
      </c>
      <c r="Q198" s="10">
        <f ca="1">(K198*CONFIG!$K$14)+(L198*CONFIG!$K$15)+(M198*CONFIG!$K$16)+(N198*CONFIG!$K$17)+(O198*CONFIG!$K$18)+(P198*CONFIG!$K$19)</f>
        <v>35</v>
      </c>
      <c r="R198" s="10" t="str">
        <f ca="1">_xlfn.XLOOKUP(Q198,risk[Score_Min],risk[Risk_Level],,-1)</f>
        <v>Low</v>
      </c>
      <c r="S198" s="10" t="str">
        <f t="shared" ca="1" si="35"/>
        <v>Approved</v>
      </c>
      <c r="T198" s="10">
        <f ca="1">IF(applicants[[#This Row],[Decision]]="Approved",1,0)</f>
        <v>1</v>
      </c>
      <c r="U198" s="10" t="str" cm="1">
        <f t="array" aca="1" ref="U198" ca="1">_xlfn.XLOOKUP(H198,{0,600,680,700,740,800},
             {"&lt;600","600–679","680–699","700–739","740–799","800+"},,-1)</f>
        <v>800+</v>
      </c>
      <c r="V198" s="10" t="str" cm="1">
        <f t="array" aca="1" ref="V198" ca="1">_xlfn.XLOOKUP(I198,{0,0.25,0.4},
             {"&lt;25%","25–40%","40%+"},,-1)</f>
        <v>25–40%</v>
      </c>
      <c r="W198" s="10" t="str" cm="1">
        <f t="array" aca="1" ref="W198" ca="1">_xlfn.XLOOKUP(D198,{0,40000,80000,120000},
             {"&lt;40k","40–79k","80–119k","120k+"},,-1)</f>
        <v>80–119k</v>
      </c>
    </row>
    <row r="199" spans="2:23" ht="17" x14ac:dyDescent="0.4">
      <c r="B199" s="9">
        <v>196</v>
      </c>
      <c r="C199" s="9">
        <f t="shared" ca="1" si="27"/>
        <v>54</v>
      </c>
      <c r="D199" s="11">
        <f t="shared" ca="1" si="28"/>
        <v>135627</v>
      </c>
      <c r="E199" s="11">
        <f t="shared" ca="1" si="29"/>
        <v>23170</v>
      </c>
      <c r="F199" s="9">
        <f t="shared" ca="1" si="30"/>
        <v>24</v>
      </c>
      <c r="G199" s="9">
        <f t="shared" ca="1" si="31"/>
        <v>5</v>
      </c>
      <c r="H199" s="9">
        <f t="shared" ca="1" si="32"/>
        <v>562</v>
      </c>
      <c r="I199" s="12">
        <f t="shared" ca="1" si="33"/>
        <v>0.34</v>
      </c>
      <c r="J199" s="9" t="str">
        <f t="shared" ca="1" si="34"/>
        <v>No</v>
      </c>
      <c r="K199" s="9">
        <f ca="1">_xlfn.XLOOKUP(C199,age[Age_Min], age[Age_Points],,-1)</f>
        <v>4</v>
      </c>
      <c r="L199" s="9">
        <f ca="1">_xlfn.XLOOKUP(D199, income[Income_Min], income[Income_Points],,-1)</f>
        <v>6</v>
      </c>
      <c r="M199" s="9">
        <f ca="1">_xlfn.XLOOKUP(H199,credit[Credit_Min], credit[Credit_Points],,-1)</f>
        <v>1</v>
      </c>
      <c r="N199" s="9">
        <f ca="1">_xlfn.XLOOKUP(I199, dti[DTI_Min],dti[DTI_Points],,-1)</f>
        <v>3</v>
      </c>
      <c r="O199" s="9">
        <f ca="1">_xlfn.XLOOKUP(G199, employment[Emp_Min], employment[Points],,-1)</f>
        <v>3</v>
      </c>
      <c r="P199" s="9">
        <f ca="1">_xlfn.XLOOKUP(J199, default[PrevDefault],default[Default_Points],,-1)</f>
        <v>5</v>
      </c>
      <c r="Q199" s="10">
        <f ca="1">(K199*CONFIG!$K$14)+(L199*CONFIG!$K$15)+(M199*CONFIG!$K$16)+(N199*CONFIG!$K$17)+(O199*CONFIG!$K$18)+(P199*CONFIG!$K$19)</f>
        <v>26</v>
      </c>
      <c r="R199" s="10" t="str">
        <f ca="1">_xlfn.XLOOKUP(Q199,risk[Score_Min],risk[Risk_Level],,-1)</f>
        <v>Medium</v>
      </c>
      <c r="S199" s="10" t="str">
        <f t="shared" ca="1" si="35"/>
        <v>Rejected</v>
      </c>
      <c r="T199" s="10">
        <f ca="1">IF(applicants[[#This Row],[Decision]]="Approved",1,0)</f>
        <v>0</v>
      </c>
      <c r="U199" s="10" t="str" cm="1">
        <f t="array" aca="1" ref="U199" ca="1">_xlfn.XLOOKUP(H199,{0,600,680,700,740,800},
             {"&lt;600","600–679","680–699","700–739","740–799","800+"},,-1)</f>
        <v>&lt;600</v>
      </c>
      <c r="V199" s="10" t="str" cm="1">
        <f t="array" aca="1" ref="V199" ca="1">_xlfn.XLOOKUP(I199,{0,0.25,0.4},
             {"&lt;25%","25–40%","40%+"},,-1)</f>
        <v>25–40%</v>
      </c>
      <c r="W199" s="10" t="str" cm="1">
        <f t="array" aca="1" ref="W199" ca="1">_xlfn.XLOOKUP(D199,{0,40000,80000,120000},
             {"&lt;40k","40–79k","80–119k","120k+"},,-1)</f>
        <v>120k+</v>
      </c>
    </row>
    <row r="200" spans="2:23" ht="17" x14ac:dyDescent="0.4">
      <c r="B200" s="9">
        <v>197</v>
      </c>
      <c r="C200" s="9">
        <f t="shared" ca="1" si="27"/>
        <v>38</v>
      </c>
      <c r="D200" s="11">
        <f t="shared" ca="1" si="28"/>
        <v>139826</v>
      </c>
      <c r="E200" s="11">
        <f t="shared" ca="1" si="29"/>
        <v>20164</v>
      </c>
      <c r="F200" s="9">
        <f t="shared" ca="1" si="30"/>
        <v>24</v>
      </c>
      <c r="G200" s="9">
        <f t="shared" ca="1" si="31"/>
        <v>1</v>
      </c>
      <c r="H200" s="9">
        <f t="shared" ca="1" si="32"/>
        <v>659</v>
      </c>
      <c r="I200" s="12">
        <f t="shared" ca="1" si="33"/>
        <v>0.23</v>
      </c>
      <c r="J200" s="9" t="str">
        <f t="shared" ca="1" si="34"/>
        <v>No</v>
      </c>
      <c r="K200" s="9">
        <f ca="1">_xlfn.XLOOKUP(C200,age[Age_Min], age[Age_Points],,-1)</f>
        <v>5</v>
      </c>
      <c r="L200" s="9">
        <f ca="1">_xlfn.XLOOKUP(D200, income[Income_Min], income[Income_Points],,-1)</f>
        <v>6</v>
      </c>
      <c r="M200" s="9">
        <f ca="1">_xlfn.XLOOKUP(H200,credit[Credit_Min], credit[Credit_Points],,-1)</f>
        <v>3</v>
      </c>
      <c r="N200" s="9">
        <f ca="1">_xlfn.XLOOKUP(I200, dti[DTI_Min],dti[DTI_Points],,-1)</f>
        <v>6</v>
      </c>
      <c r="O200" s="9">
        <f ca="1">_xlfn.XLOOKUP(G200, employment[Emp_Min], employment[Points],,-1)</f>
        <v>1</v>
      </c>
      <c r="P200" s="9">
        <f ca="1">_xlfn.XLOOKUP(J200, default[PrevDefault],default[Default_Points],,-1)</f>
        <v>5</v>
      </c>
      <c r="Q200" s="10">
        <f ca="1">(K200*CONFIG!$K$14)+(L200*CONFIG!$K$15)+(M200*CONFIG!$K$16)+(N200*CONFIG!$K$17)+(O200*CONFIG!$K$18)+(P200*CONFIG!$K$19)</f>
        <v>35</v>
      </c>
      <c r="R200" s="10" t="str">
        <f ca="1">_xlfn.XLOOKUP(Q200,risk[Score_Min],risk[Risk_Level],,-1)</f>
        <v>Low</v>
      </c>
      <c r="S200" s="10" t="str">
        <f t="shared" ca="1" si="35"/>
        <v>Approved</v>
      </c>
      <c r="T200" s="10">
        <f ca="1">IF(applicants[[#This Row],[Decision]]="Approved",1,0)</f>
        <v>1</v>
      </c>
      <c r="U200" s="10" t="str" cm="1">
        <f t="array" aca="1" ref="U200" ca="1">_xlfn.XLOOKUP(H200,{0,600,680,700,740,800},
             {"&lt;600","600–679","680–699","700–739","740–799","800+"},,-1)</f>
        <v>600–679</v>
      </c>
      <c r="V200" s="10" t="str" cm="1">
        <f t="array" aca="1" ref="V200" ca="1">_xlfn.XLOOKUP(I200,{0,0.25,0.4},
             {"&lt;25%","25–40%","40%+"},,-1)</f>
        <v>&lt;25%</v>
      </c>
      <c r="W200" s="10" t="str" cm="1">
        <f t="array" aca="1" ref="W200" ca="1">_xlfn.XLOOKUP(D200,{0,40000,80000,120000},
             {"&lt;40k","40–79k","80–119k","120k+"},,-1)</f>
        <v>120k+</v>
      </c>
    </row>
    <row r="201" spans="2:23" ht="17" x14ac:dyDescent="0.4">
      <c r="B201" s="9">
        <v>198</v>
      </c>
      <c r="C201" s="9">
        <f t="shared" ca="1" si="27"/>
        <v>43</v>
      </c>
      <c r="D201" s="11">
        <f t="shared" ca="1" si="28"/>
        <v>78588</v>
      </c>
      <c r="E201" s="11">
        <f t="shared" ca="1" si="29"/>
        <v>25996</v>
      </c>
      <c r="F201" s="9">
        <f t="shared" ca="1" si="30"/>
        <v>24</v>
      </c>
      <c r="G201" s="9">
        <f t="shared" ca="1" si="31"/>
        <v>5</v>
      </c>
      <c r="H201" s="9">
        <f t="shared" ca="1" si="32"/>
        <v>668</v>
      </c>
      <c r="I201" s="12">
        <f t="shared" ca="1" si="33"/>
        <v>0.21</v>
      </c>
      <c r="J201" s="9" t="str">
        <f t="shared" ca="1" si="34"/>
        <v>No</v>
      </c>
      <c r="K201" s="9">
        <f ca="1">_xlfn.XLOOKUP(C201,age[Age_Min], age[Age_Points],,-1)</f>
        <v>4</v>
      </c>
      <c r="L201" s="9">
        <f ca="1">_xlfn.XLOOKUP(D201, income[Income_Min], income[Income_Points],,-1)</f>
        <v>5</v>
      </c>
      <c r="M201" s="9">
        <f ca="1">_xlfn.XLOOKUP(H201,credit[Credit_Min], credit[Credit_Points],,-1)</f>
        <v>3</v>
      </c>
      <c r="N201" s="9">
        <f ca="1">_xlfn.XLOOKUP(I201, dti[DTI_Min],dti[DTI_Points],,-1)</f>
        <v>6</v>
      </c>
      <c r="O201" s="9">
        <f ca="1">_xlfn.XLOOKUP(G201, employment[Emp_Min], employment[Points],,-1)</f>
        <v>3</v>
      </c>
      <c r="P201" s="9">
        <f ca="1">_xlfn.XLOOKUP(J201, default[PrevDefault],default[Default_Points],,-1)</f>
        <v>5</v>
      </c>
      <c r="Q201" s="10">
        <f ca="1">(K201*CONFIG!$K$14)+(L201*CONFIG!$K$15)+(M201*CONFIG!$K$16)+(N201*CONFIG!$K$17)+(O201*CONFIG!$K$18)+(P201*CONFIG!$K$19)</f>
        <v>35</v>
      </c>
      <c r="R201" s="10" t="str">
        <f ca="1">_xlfn.XLOOKUP(Q201,risk[Score_Min],risk[Risk_Level],,-1)</f>
        <v>Low</v>
      </c>
      <c r="S201" s="10" t="str">
        <f t="shared" ca="1" si="35"/>
        <v>Approved</v>
      </c>
      <c r="T201" s="10">
        <f ca="1">IF(applicants[[#This Row],[Decision]]="Approved",1,0)</f>
        <v>1</v>
      </c>
      <c r="U201" s="10" t="str" cm="1">
        <f t="array" aca="1" ref="U201" ca="1">_xlfn.XLOOKUP(H201,{0,600,680,700,740,800},
             {"&lt;600","600–679","680–699","700–739","740–799","800+"},,-1)</f>
        <v>600–679</v>
      </c>
      <c r="V201" s="10" t="str" cm="1">
        <f t="array" aca="1" ref="V201" ca="1">_xlfn.XLOOKUP(I201,{0,0.25,0.4},
             {"&lt;25%","25–40%","40%+"},,-1)</f>
        <v>&lt;25%</v>
      </c>
      <c r="W201" s="10" t="str" cm="1">
        <f t="array" aca="1" ref="W201" ca="1">_xlfn.XLOOKUP(D201,{0,40000,80000,120000},
             {"&lt;40k","40–79k","80–119k","120k+"},,-1)</f>
        <v>40–79k</v>
      </c>
    </row>
    <row r="202" spans="2:23" ht="17" x14ac:dyDescent="0.4">
      <c r="B202" s="9">
        <v>199</v>
      </c>
      <c r="C202" s="9">
        <f t="shared" ca="1" si="27"/>
        <v>27</v>
      </c>
      <c r="D202" s="11">
        <f t="shared" ca="1" si="28"/>
        <v>104590</v>
      </c>
      <c r="E202" s="11">
        <f t="shared" ca="1" si="29"/>
        <v>36761</v>
      </c>
      <c r="F202" s="9">
        <f t="shared" ca="1" si="30"/>
        <v>36</v>
      </c>
      <c r="G202" s="9">
        <f t="shared" ca="1" si="31"/>
        <v>9</v>
      </c>
      <c r="H202" s="9">
        <f t="shared" ca="1" si="32"/>
        <v>805</v>
      </c>
      <c r="I202" s="12">
        <f t="shared" ca="1" si="33"/>
        <v>0.27</v>
      </c>
      <c r="J202" s="9" t="str">
        <f t="shared" ca="1" si="34"/>
        <v>No</v>
      </c>
      <c r="K202" s="9">
        <f ca="1">_xlfn.XLOOKUP(C202,age[Age_Min], age[Age_Points],,-1)</f>
        <v>5</v>
      </c>
      <c r="L202" s="9">
        <f ca="1">_xlfn.XLOOKUP(D202, income[Income_Min], income[Income_Points],,-1)</f>
        <v>6</v>
      </c>
      <c r="M202" s="9">
        <f ca="1">_xlfn.XLOOKUP(H202,credit[Credit_Min], credit[Credit_Points],,-1)</f>
        <v>6</v>
      </c>
      <c r="N202" s="9">
        <f ca="1">_xlfn.XLOOKUP(I202, dti[DTI_Min],dti[DTI_Points],,-1)</f>
        <v>3</v>
      </c>
      <c r="O202" s="9">
        <f ca="1">_xlfn.XLOOKUP(G202, employment[Emp_Min], employment[Points],,-1)</f>
        <v>5</v>
      </c>
      <c r="P202" s="9">
        <f ca="1">_xlfn.XLOOKUP(J202, default[PrevDefault],default[Default_Points],,-1)</f>
        <v>5</v>
      </c>
      <c r="Q202" s="10">
        <f ca="1">(K202*CONFIG!$K$14)+(L202*CONFIG!$K$15)+(M202*CONFIG!$K$16)+(N202*CONFIG!$K$17)+(O202*CONFIG!$K$18)+(P202*CONFIG!$K$19)</f>
        <v>39</v>
      </c>
      <c r="R202" s="10" t="str">
        <f ca="1">_xlfn.XLOOKUP(Q202,risk[Score_Min],risk[Risk_Level],,-1)</f>
        <v>Low</v>
      </c>
      <c r="S202" s="10" t="str">
        <f t="shared" ca="1" si="35"/>
        <v>Approved</v>
      </c>
      <c r="T202" s="10">
        <f ca="1">IF(applicants[[#This Row],[Decision]]="Approved",1,0)</f>
        <v>1</v>
      </c>
      <c r="U202" s="10" t="str" cm="1">
        <f t="array" aca="1" ref="U202" ca="1">_xlfn.XLOOKUP(H202,{0,600,680,700,740,800},
             {"&lt;600","600–679","680–699","700–739","740–799","800+"},,-1)</f>
        <v>800+</v>
      </c>
      <c r="V202" s="10" t="str" cm="1">
        <f t="array" aca="1" ref="V202" ca="1">_xlfn.XLOOKUP(I202,{0,0.25,0.4},
             {"&lt;25%","25–40%","40%+"},,-1)</f>
        <v>25–40%</v>
      </c>
      <c r="W202" s="10" t="str" cm="1">
        <f t="array" aca="1" ref="W202" ca="1">_xlfn.XLOOKUP(D202,{0,40000,80000,120000},
             {"&lt;40k","40–79k","80–119k","120k+"},,-1)</f>
        <v>80–119k</v>
      </c>
    </row>
    <row r="203" spans="2:23" ht="17" x14ac:dyDescent="0.4">
      <c r="B203" s="9">
        <v>200</v>
      </c>
      <c r="C203" s="9">
        <f t="shared" ca="1" si="27"/>
        <v>36</v>
      </c>
      <c r="D203" s="11">
        <f t="shared" ca="1" si="28"/>
        <v>149739</v>
      </c>
      <c r="E203" s="11">
        <f t="shared" ca="1" si="29"/>
        <v>38519</v>
      </c>
      <c r="F203" s="9">
        <f t="shared" ca="1" si="30"/>
        <v>24</v>
      </c>
      <c r="G203" s="9">
        <f t="shared" ca="1" si="31"/>
        <v>5</v>
      </c>
      <c r="H203" s="9">
        <f t="shared" ca="1" si="32"/>
        <v>689</v>
      </c>
      <c r="I203" s="12">
        <f t="shared" ca="1" si="33"/>
        <v>0.21</v>
      </c>
      <c r="J203" s="9" t="str">
        <f t="shared" ca="1" si="34"/>
        <v>No</v>
      </c>
      <c r="K203" s="9">
        <f ca="1">_xlfn.XLOOKUP(C203,age[Age_Min], age[Age_Points],,-1)</f>
        <v>5</v>
      </c>
      <c r="L203" s="9">
        <f ca="1">_xlfn.XLOOKUP(D203, income[Income_Min], income[Income_Points],,-1)</f>
        <v>6</v>
      </c>
      <c r="M203" s="9">
        <f ca="1">_xlfn.XLOOKUP(H203,credit[Credit_Min], credit[Credit_Points],,-1)</f>
        <v>3</v>
      </c>
      <c r="N203" s="9">
        <f ca="1">_xlfn.XLOOKUP(I203, dti[DTI_Min],dti[DTI_Points],,-1)</f>
        <v>6</v>
      </c>
      <c r="O203" s="9">
        <f ca="1">_xlfn.XLOOKUP(G203, employment[Emp_Min], employment[Points],,-1)</f>
        <v>3</v>
      </c>
      <c r="P203" s="9">
        <f ca="1">_xlfn.XLOOKUP(J203, default[PrevDefault],default[Default_Points],,-1)</f>
        <v>5</v>
      </c>
      <c r="Q203" s="10">
        <f ca="1">(K203*CONFIG!$K$14)+(L203*CONFIG!$K$15)+(M203*CONFIG!$K$16)+(N203*CONFIG!$K$17)+(O203*CONFIG!$K$18)+(P203*CONFIG!$K$19)</f>
        <v>37</v>
      </c>
      <c r="R203" s="10" t="str">
        <f ca="1">_xlfn.XLOOKUP(Q203,risk[Score_Min],risk[Risk_Level],,-1)</f>
        <v>Low</v>
      </c>
      <c r="S203" s="10" t="str">
        <f t="shared" ca="1" si="35"/>
        <v>Approved</v>
      </c>
      <c r="T203" s="10">
        <f ca="1">IF(applicants[[#This Row],[Decision]]="Approved",1,0)</f>
        <v>1</v>
      </c>
      <c r="U203" s="10" t="str" cm="1">
        <f t="array" aca="1" ref="U203" ca="1">_xlfn.XLOOKUP(H203,{0,600,680,700,740,800},
             {"&lt;600","600–679","680–699","700–739","740–799","800+"},,-1)</f>
        <v>680–699</v>
      </c>
      <c r="V203" s="10" t="str" cm="1">
        <f t="array" aca="1" ref="V203" ca="1">_xlfn.XLOOKUP(I203,{0,0.25,0.4},
             {"&lt;25%","25–40%","40%+"},,-1)</f>
        <v>&lt;25%</v>
      </c>
      <c r="W203" s="10" t="str" cm="1">
        <f t="array" aca="1" ref="W203" ca="1">_xlfn.XLOOKUP(D203,{0,40000,80000,120000},
             {"&lt;40k","40–79k","80–119k","120k+"},,-1)</f>
        <v>120k+</v>
      </c>
    </row>
    <row r="204" spans="2:23" ht="17" x14ac:dyDescent="0.4">
      <c r="B204" s="9">
        <v>201</v>
      </c>
      <c r="C204" s="9">
        <f t="shared" ca="1" si="27"/>
        <v>53</v>
      </c>
      <c r="D204" s="11">
        <f t="shared" ca="1" si="28"/>
        <v>123098</v>
      </c>
      <c r="E204" s="11">
        <f t="shared" ca="1" si="29"/>
        <v>29274</v>
      </c>
      <c r="F204" s="9">
        <f t="shared" ca="1" si="30"/>
        <v>48</v>
      </c>
      <c r="G204" s="9">
        <f t="shared" ca="1" si="31"/>
        <v>2</v>
      </c>
      <c r="H204" s="9">
        <f t="shared" ca="1" si="32"/>
        <v>839</v>
      </c>
      <c r="I204" s="12">
        <f t="shared" ca="1" si="33"/>
        <v>0.21</v>
      </c>
      <c r="J204" s="9" t="str">
        <f t="shared" ca="1" si="34"/>
        <v>No</v>
      </c>
      <c r="K204" s="9">
        <f ca="1">_xlfn.XLOOKUP(C204,age[Age_Min], age[Age_Points],,-1)</f>
        <v>4</v>
      </c>
      <c r="L204" s="9">
        <f ca="1">_xlfn.XLOOKUP(D204, income[Income_Min], income[Income_Points],,-1)</f>
        <v>6</v>
      </c>
      <c r="M204" s="9">
        <f ca="1">_xlfn.XLOOKUP(H204,credit[Credit_Min], credit[Credit_Points],,-1)</f>
        <v>6</v>
      </c>
      <c r="N204" s="9">
        <f ca="1">_xlfn.XLOOKUP(I204, dti[DTI_Min],dti[DTI_Points],,-1)</f>
        <v>6</v>
      </c>
      <c r="O204" s="9">
        <f ca="1">_xlfn.XLOOKUP(G204, employment[Emp_Min], employment[Points],,-1)</f>
        <v>3</v>
      </c>
      <c r="P204" s="9">
        <f ca="1">_xlfn.XLOOKUP(J204, default[PrevDefault],default[Default_Points],,-1)</f>
        <v>5</v>
      </c>
      <c r="Q204" s="10">
        <f ca="1">(K204*CONFIG!$K$14)+(L204*CONFIG!$K$15)+(M204*CONFIG!$K$16)+(N204*CONFIG!$K$17)+(O204*CONFIG!$K$18)+(P204*CONFIG!$K$19)</f>
        <v>42</v>
      </c>
      <c r="R204" s="10" t="str">
        <f ca="1">_xlfn.XLOOKUP(Q204,risk[Score_Min],risk[Risk_Level],,-1)</f>
        <v>Low</v>
      </c>
      <c r="S204" s="10" t="str">
        <f t="shared" ca="1" si="35"/>
        <v>Approved</v>
      </c>
      <c r="T204" s="10">
        <f ca="1">IF(applicants[[#This Row],[Decision]]="Approved",1,0)</f>
        <v>1</v>
      </c>
      <c r="U204" s="10" t="str" cm="1">
        <f t="array" aca="1" ref="U204" ca="1">_xlfn.XLOOKUP(H204,{0,600,680,700,740,800},
             {"&lt;600","600–679","680–699","700–739","740–799","800+"},,-1)</f>
        <v>800+</v>
      </c>
      <c r="V204" s="10" t="str" cm="1">
        <f t="array" aca="1" ref="V204" ca="1">_xlfn.XLOOKUP(I204,{0,0.25,0.4},
             {"&lt;25%","25–40%","40%+"},,-1)</f>
        <v>&lt;25%</v>
      </c>
      <c r="W204" s="10" t="str" cm="1">
        <f t="array" aca="1" ref="W204" ca="1">_xlfn.XLOOKUP(D204,{0,40000,80000,120000},
             {"&lt;40k","40–79k","80–119k","120k+"},,-1)</f>
        <v>120k+</v>
      </c>
    </row>
    <row r="205" spans="2:23" ht="17" x14ac:dyDescent="0.4">
      <c r="B205" s="9">
        <v>202</v>
      </c>
      <c r="C205" s="9">
        <f t="shared" ca="1" si="27"/>
        <v>24</v>
      </c>
      <c r="D205" s="11">
        <f t="shared" ca="1" si="28"/>
        <v>63936</v>
      </c>
      <c r="E205" s="11">
        <f t="shared" ca="1" si="29"/>
        <v>11217</v>
      </c>
      <c r="F205" s="9">
        <f t="shared" ca="1" si="30"/>
        <v>24</v>
      </c>
      <c r="G205" s="9">
        <f t="shared" ca="1" si="31"/>
        <v>7</v>
      </c>
      <c r="H205" s="9">
        <f t="shared" ca="1" si="32"/>
        <v>798</v>
      </c>
      <c r="I205" s="12">
        <f t="shared" ca="1" si="33"/>
        <v>0.39</v>
      </c>
      <c r="J205" s="9" t="str">
        <f t="shared" ca="1" si="34"/>
        <v>Yes</v>
      </c>
      <c r="K205" s="9">
        <f ca="1">_xlfn.XLOOKUP(C205,age[Age_Min], age[Age_Points],,-1)</f>
        <v>2</v>
      </c>
      <c r="L205" s="9">
        <f ca="1">_xlfn.XLOOKUP(D205, income[Income_Min], income[Income_Points],,-1)</f>
        <v>5</v>
      </c>
      <c r="M205" s="9">
        <f ca="1">_xlfn.XLOOKUP(H205,credit[Credit_Min], credit[Credit_Points],,-1)</f>
        <v>6</v>
      </c>
      <c r="N205" s="9">
        <f ca="1">_xlfn.XLOOKUP(I205, dti[DTI_Min],dti[DTI_Points],,-1)</f>
        <v>3</v>
      </c>
      <c r="O205" s="9">
        <f ca="1">_xlfn.XLOOKUP(G205, employment[Emp_Min], employment[Points],,-1)</f>
        <v>5</v>
      </c>
      <c r="P205" s="9">
        <f ca="1">_xlfn.XLOOKUP(J205, default[PrevDefault],default[Default_Points],,-1)</f>
        <v>0</v>
      </c>
      <c r="Q205" s="10">
        <f ca="1">(K205*CONFIG!$K$14)+(L205*CONFIG!$K$15)+(M205*CONFIG!$K$16)+(N205*CONFIG!$K$17)+(O205*CONFIG!$K$18)+(P205*CONFIG!$K$19)</f>
        <v>30</v>
      </c>
      <c r="R205" s="10" t="str">
        <f ca="1">_xlfn.XLOOKUP(Q205,risk[Score_Min],risk[Risk_Level],,-1)</f>
        <v>Low</v>
      </c>
      <c r="S205" s="10" t="str">
        <f t="shared" ca="1" si="35"/>
        <v>Approved</v>
      </c>
      <c r="T205" s="10">
        <f ca="1">IF(applicants[[#This Row],[Decision]]="Approved",1,0)</f>
        <v>1</v>
      </c>
      <c r="U205" s="10" t="str" cm="1">
        <f t="array" aca="1" ref="U205" ca="1">_xlfn.XLOOKUP(H205,{0,600,680,700,740,800},
             {"&lt;600","600–679","680–699","700–739","740–799","800+"},,-1)</f>
        <v>740–799</v>
      </c>
      <c r="V205" s="10" t="str" cm="1">
        <f t="array" aca="1" ref="V205" ca="1">_xlfn.XLOOKUP(I205,{0,0.25,0.4},
             {"&lt;25%","25–40%","40%+"},,-1)</f>
        <v>25–40%</v>
      </c>
      <c r="W205" s="10" t="str" cm="1">
        <f t="array" aca="1" ref="W205" ca="1">_xlfn.XLOOKUP(D205,{0,40000,80000,120000},
             {"&lt;40k","40–79k","80–119k","120k+"},,-1)</f>
        <v>40–79k</v>
      </c>
    </row>
    <row r="206" spans="2:23" ht="17" x14ac:dyDescent="0.4">
      <c r="B206" s="9">
        <v>203</v>
      </c>
      <c r="C206" s="9">
        <f t="shared" ca="1" si="27"/>
        <v>60</v>
      </c>
      <c r="D206" s="11">
        <f t="shared" ca="1" si="28"/>
        <v>117420</v>
      </c>
      <c r="E206" s="11">
        <f t="shared" ca="1" si="29"/>
        <v>9687</v>
      </c>
      <c r="F206" s="9">
        <f t="shared" ca="1" si="30"/>
        <v>12</v>
      </c>
      <c r="G206" s="9">
        <f t="shared" ca="1" si="31"/>
        <v>10</v>
      </c>
      <c r="H206" s="9">
        <f t="shared" ca="1" si="32"/>
        <v>584</v>
      </c>
      <c r="I206" s="12">
        <f t="shared" ca="1" si="33"/>
        <v>0.16</v>
      </c>
      <c r="J206" s="9" t="str">
        <f t="shared" ca="1" si="34"/>
        <v>No</v>
      </c>
      <c r="K206" s="9">
        <f ca="1">_xlfn.XLOOKUP(C206,age[Age_Min], age[Age_Points],,-1)</f>
        <v>4</v>
      </c>
      <c r="L206" s="9">
        <f ca="1">_xlfn.XLOOKUP(D206, income[Income_Min], income[Income_Points],,-1)</f>
        <v>6</v>
      </c>
      <c r="M206" s="9">
        <f ca="1">_xlfn.XLOOKUP(H206,credit[Credit_Min], credit[Credit_Points],,-1)</f>
        <v>1</v>
      </c>
      <c r="N206" s="9">
        <f ca="1">_xlfn.XLOOKUP(I206, dti[DTI_Min],dti[DTI_Points],,-1)</f>
        <v>6</v>
      </c>
      <c r="O206" s="9">
        <f ca="1">_xlfn.XLOOKUP(G206, employment[Emp_Min], employment[Points],,-1)</f>
        <v>5</v>
      </c>
      <c r="P206" s="9">
        <f ca="1">_xlfn.XLOOKUP(J206, default[PrevDefault],default[Default_Points],,-1)</f>
        <v>5</v>
      </c>
      <c r="Q206" s="10">
        <f ca="1">(K206*CONFIG!$K$14)+(L206*CONFIG!$K$15)+(M206*CONFIG!$K$16)+(N206*CONFIG!$K$17)+(O206*CONFIG!$K$18)+(P206*CONFIG!$K$19)</f>
        <v>34</v>
      </c>
      <c r="R206" s="10" t="str">
        <f ca="1">_xlfn.XLOOKUP(Q206,risk[Score_Min],risk[Risk_Level],,-1)</f>
        <v>Low</v>
      </c>
      <c r="S206" s="10" t="str">
        <f t="shared" ca="1" si="35"/>
        <v>Approved</v>
      </c>
      <c r="T206" s="10">
        <f ca="1">IF(applicants[[#This Row],[Decision]]="Approved",1,0)</f>
        <v>1</v>
      </c>
      <c r="U206" s="10" t="str" cm="1">
        <f t="array" aca="1" ref="U206" ca="1">_xlfn.XLOOKUP(H206,{0,600,680,700,740,800},
             {"&lt;600","600–679","680–699","700–739","740–799","800+"},,-1)</f>
        <v>&lt;600</v>
      </c>
      <c r="V206" s="10" t="str" cm="1">
        <f t="array" aca="1" ref="V206" ca="1">_xlfn.XLOOKUP(I206,{0,0.25,0.4},
             {"&lt;25%","25–40%","40%+"},,-1)</f>
        <v>&lt;25%</v>
      </c>
      <c r="W206" s="10" t="str" cm="1">
        <f t="array" aca="1" ref="W206" ca="1">_xlfn.XLOOKUP(D206,{0,40000,80000,120000},
             {"&lt;40k","40–79k","80–119k","120k+"},,-1)</f>
        <v>80–119k</v>
      </c>
    </row>
    <row r="207" spans="2:23" ht="17" x14ac:dyDescent="0.4">
      <c r="B207" s="9">
        <v>204</v>
      </c>
      <c r="C207" s="9">
        <f t="shared" ca="1" si="27"/>
        <v>58</v>
      </c>
      <c r="D207" s="11">
        <f t="shared" ca="1" si="28"/>
        <v>132473</v>
      </c>
      <c r="E207" s="11">
        <f t="shared" ca="1" si="29"/>
        <v>18472</v>
      </c>
      <c r="F207" s="9">
        <f t="shared" ca="1" si="30"/>
        <v>12</v>
      </c>
      <c r="G207" s="9">
        <f t="shared" ca="1" si="31"/>
        <v>7</v>
      </c>
      <c r="H207" s="9">
        <f t="shared" ca="1" si="32"/>
        <v>760</v>
      </c>
      <c r="I207" s="12">
        <f t="shared" ca="1" si="33"/>
        <v>0.15</v>
      </c>
      <c r="J207" s="9" t="str">
        <f t="shared" ca="1" si="34"/>
        <v>No</v>
      </c>
      <c r="K207" s="9">
        <f ca="1">_xlfn.XLOOKUP(C207,age[Age_Min], age[Age_Points],,-1)</f>
        <v>4</v>
      </c>
      <c r="L207" s="9">
        <f ca="1">_xlfn.XLOOKUP(D207, income[Income_Min], income[Income_Points],,-1)</f>
        <v>6</v>
      </c>
      <c r="M207" s="9">
        <f ca="1">_xlfn.XLOOKUP(H207,credit[Credit_Min], credit[Credit_Points],,-1)</f>
        <v>6</v>
      </c>
      <c r="N207" s="9">
        <f ca="1">_xlfn.XLOOKUP(I207, dti[DTI_Min],dti[DTI_Points],,-1)</f>
        <v>6</v>
      </c>
      <c r="O207" s="9">
        <f ca="1">_xlfn.XLOOKUP(G207, employment[Emp_Min], employment[Points],,-1)</f>
        <v>5</v>
      </c>
      <c r="P207" s="9">
        <f ca="1">_xlfn.XLOOKUP(J207, default[PrevDefault],default[Default_Points],,-1)</f>
        <v>5</v>
      </c>
      <c r="Q207" s="10">
        <f ca="1">(K207*CONFIG!$K$14)+(L207*CONFIG!$K$15)+(M207*CONFIG!$K$16)+(N207*CONFIG!$K$17)+(O207*CONFIG!$K$18)+(P207*CONFIG!$K$19)</f>
        <v>44</v>
      </c>
      <c r="R207" s="10" t="str">
        <f ca="1">_xlfn.XLOOKUP(Q207,risk[Score_Min],risk[Risk_Level],,-1)</f>
        <v>Low</v>
      </c>
      <c r="S207" s="10" t="str">
        <f t="shared" ca="1" si="35"/>
        <v>Approved</v>
      </c>
      <c r="T207" s="10">
        <f ca="1">IF(applicants[[#This Row],[Decision]]="Approved",1,0)</f>
        <v>1</v>
      </c>
      <c r="U207" s="10" t="str" cm="1">
        <f t="array" aca="1" ref="U207" ca="1">_xlfn.XLOOKUP(H207,{0,600,680,700,740,800},
             {"&lt;600","600–679","680–699","700–739","740–799","800+"},,-1)</f>
        <v>740–799</v>
      </c>
      <c r="V207" s="10" t="str" cm="1">
        <f t="array" aca="1" ref="V207" ca="1">_xlfn.XLOOKUP(I207,{0,0.25,0.4},
             {"&lt;25%","25–40%","40%+"},,-1)</f>
        <v>&lt;25%</v>
      </c>
      <c r="W207" s="10" t="str" cm="1">
        <f t="array" aca="1" ref="W207" ca="1">_xlfn.XLOOKUP(D207,{0,40000,80000,120000},
             {"&lt;40k","40–79k","80–119k","120k+"},,-1)</f>
        <v>120k+</v>
      </c>
    </row>
    <row r="208" spans="2:23" ht="17" x14ac:dyDescent="0.4">
      <c r="B208" s="9">
        <v>205</v>
      </c>
      <c r="C208" s="9">
        <f t="shared" ca="1" si="27"/>
        <v>38</v>
      </c>
      <c r="D208" s="11">
        <f t="shared" ca="1" si="28"/>
        <v>69999</v>
      </c>
      <c r="E208" s="11">
        <f t="shared" ca="1" si="29"/>
        <v>18589</v>
      </c>
      <c r="F208" s="9">
        <f t="shared" ca="1" si="30"/>
        <v>24</v>
      </c>
      <c r="G208" s="9">
        <f t="shared" ca="1" si="31"/>
        <v>7</v>
      </c>
      <c r="H208" s="9">
        <f t="shared" ca="1" si="32"/>
        <v>699</v>
      </c>
      <c r="I208" s="12">
        <f t="shared" ca="1" si="33"/>
        <v>0.22</v>
      </c>
      <c r="J208" s="9" t="str">
        <f t="shared" ca="1" si="34"/>
        <v>No</v>
      </c>
      <c r="K208" s="9">
        <f ca="1">_xlfn.XLOOKUP(C208,age[Age_Min], age[Age_Points],,-1)</f>
        <v>5</v>
      </c>
      <c r="L208" s="9">
        <f ca="1">_xlfn.XLOOKUP(D208, income[Income_Min], income[Income_Points],,-1)</f>
        <v>5</v>
      </c>
      <c r="M208" s="9">
        <f ca="1">_xlfn.XLOOKUP(H208,credit[Credit_Min], credit[Credit_Points],,-1)</f>
        <v>3</v>
      </c>
      <c r="N208" s="9">
        <f ca="1">_xlfn.XLOOKUP(I208, dti[DTI_Min],dti[DTI_Points],,-1)</f>
        <v>6</v>
      </c>
      <c r="O208" s="9">
        <f ca="1">_xlfn.XLOOKUP(G208, employment[Emp_Min], employment[Points],,-1)</f>
        <v>5</v>
      </c>
      <c r="P208" s="9">
        <f ca="1">_xlfn.XLOOKUP(J208, default[PrevDefault],default[Default_Points],,-1)</f>
        <v>5</v>
      </c>
      <c r="Q208" s="10">
        <f ca="1">(K208*CONFIG!$K$14)+(L208*CONFIG!$K$15)+(M208*CONFIG!$K$16)+(N208*CONFIG!$K$17)+(O208*CONFIG!$K$18)+(P208*CONFIG!$K$19)</f>
        <v>38</v>
      </c>
      <c r="R208" s="10" t="str">
        <f ca="1">_xlfn.XLOOKUP(Q208,risk[Score_Min],risk[Risk_Level],,-1)</f>
        <v>Low</v>
      </c>
      <c r="S208" s="10" t="str">
        <f t="shared" ca="1" si="35"/>
        <v>Approved</v>
      </c>
      <c r="T208" s="10">
        <f ca="1">IF(applicants[[#This Row],[Decision]]="Approved",1,0)</f>
        <v>1</v>
      </c>
      <c r="U208" s="10" t="str" cm="1">
        <f t="array" aca="1" ref="U208" ca="1">_xlfn.XLOOKUP(H208,{0,600,680,700,740,800},
             {"&lt;600","600–679","680–699","700–739","740–799","800+"},,-1)</f>
        <v>680–699</v>
      </c>
      <c r="V208" s="10" t="str" cm="1">
        <f t="array" aca="1" ref="V208" ca="1">_xlfn.XLOOKUP(I208,{0,0.25,0.4},
             {"&lt;25%","25–40%","40%+"},,-1)</f>
        <v>&lt;25%</v>
      </c>
      <c r="W208" s="10" t="str" cm="1">
        <f t="array" aca="1" ref="W208" ca="1">_xlfn.XLOOKUP(D208,{0,40000,80000,120000},
             {"&lt;40k","40–79k","80–119k","120k+"},,-1)</f>
        <v>40–79k</v>
      </c>
    </row>
    <row r="209" spans="2:23" ht="17" x14ac:dyDescent="0.4">
      <c r="B209" s="9">
        <v>206</v>
      </c>
      <c r="C209" s="9">
        <f t="shared" ca="1" si="27"/>
        <v>31</v>
      </c>
      <c r="D209" s="11">
        <f t="shared" ca="1" si="28"/>
        <v>42999</v>
      </c>
      <c r="E209" s="11">
        <f t="shared" ca="1" si="29"/>
        <v>28428</v>
      </c>
      <c r="F209" s="9">
        <f t="shared" ca="1" si="30"/>
        <v>48</v>
      </c>
      <c r="G209" s="9">
        <f t="shared" ca="1" si="31"/>
        <v>1</v>
      </c>
      <c r="H209" s="9">
        <f t="shared" ca="1" si="32"/>
        <v>746</v>
      </c>
      <c r="I209" s="12">
        <f t="shared" ca="1" si="33"/>
        <v>0.2</v>
      </c>
      <c r="J209" s="9" t="str">
        <f t="shared" ca="1" si="34"/>
        <v>No</v>
      </c>
      <c r="K209" s="9">
        <f ca="1">_xlfn.XLOOKUP(C209,age[Age_Min], age[Age_Points],,-1)</f>
        <v>5</v>
      </c>
      <c r="L209" s="9">
        <f ca="1">_xlfn.XLOOKUP(D209, income[Income_Min], income[Income_Points],,-1)</f>
        <v>5</v>
      </c>
      <c r="M209" s="9">
        <f ca="1">_xlfn.XLOOKUP(H209,credit[Credit_Min], credit[Credit_Points],,-1)</f>
        <v>5</v>
      </c>
      <c r="N209" s="9">
        <f ca="1">_xlfn.XLOOKUP(I209, dti[DTI_Min],dti[DTI_Points],,-1)</f>
        <v>6</v>
      </c>
      <c r="O209" s="9">
        <f ca="1">_xlfn.XLOOKUP(G209, employment[Emp_Min], employment[Points],,-1)</f>
        <v>1</v>
      </c>
      <c r="P209" s="9">
        <f ca="1">_xlfn.XLOOKUP(J209, default[PrevDefault],default[Default_Points],,-1)</f>
        <v>5</v>
      </c>
      <c r="Q209" s="10">
        <f ca="1">(K209*CONFIG!$K$14)+(L209*CONFIG!$K$15)+(M209*CONFIG!$K$16)+(N209*CONFIG!$K$17)+(O209*CONFIG!$K$18)+(P209*CONFIG!$K$19)</f>
        <v>38</v>
      </c>
      <c r="R209" s="10" t="str">
        <f ca="1">_xlfn.XLOOKUP(Q209,risk[Score_Min],risk[Risk_Level],,-1)</f>
        <v>Low</v>
      </c>
      <c r="S209" s="10" t="str">
        <f t="shared" ca="1" si="35"/>
        <v>Approved</v>
      </c>
      <c r="T209" s="10">
        <f ca="1">IF(applicants[[#This Row],[Decision]]="Approved",1,0)</f>
        <v>1</v>
      </c>
      <c r="U209" s="10" t="str" cm="1">
        <f t="array" aca="1" ref="U209" ca="1">_xlfn.XLOOKUP(H209,{0,600,680,700,740,800},
             {"&lt;600","600–679","680–699","700–739","740–799","800+"},,-1)</f>
        <v>740–799</v>
      </c>
      <c r="V209" s="10" t="str" cm="1">
        <f t="array" aca="1" ref="V209" ca="1">_xlfn.XLOOKUP(I209,{0,0.25,0.4},
             {"&lt;25%","25–40%","40%+"},,-1)</f>
        <v>&lt;25%</v>
      </c>
      <c r="W209" s="10" t="str" cm="1">
        <f t="array" aca="1" ref="W209" ca="1">_xlfn.XLOOKUP(D209,{0,40000,80000,120000},
             {"&lt;40k","40–79k","80–119k","120k+"},,-1)</f>
        <v>40–79k</v>
      </c>
    </row>
    <row r="210" spans="2:23" ht="17" x14ac:dyDescent="0.4">
      <c r="B210" s="9">
        <v>207</v>
      </c>
      <c r="C210" s="9">
        <f t="shared" ca="1" si="27"/>
        <v>43</v>
      </c>
      <c r="D210" s="11">
        <f t="shared" ca="1" si="28"/>
        <v>99268</v>
      </c>
      <c r="E210" s="11">
        <f t="shared" ca="1" si="29"/>
        <v>29097</v>
      </c>
      <c r="F210" s="9">
        <f t="shared" ca="1" si="30"/>
        <v>60</v>
      </c>
      <c r="G210" s="9">
        <f t="shared" ca="1" si="31"/>
        <v>6</v>
      </c>
      <c r="H210" s="9">
        <f t="shared" ca="1" si="32"/>
        <v>574</v>
      </c>
      <c r="I210" s="12">
        <f t="shared" ca="1" si="33"/>
        <v>0.2</v>
      </c>
      <c r="J210" s="9" t="str">
        <f t="shared" ca="1" si="34"/>
        <v>No</v>
      </c>
      <c r="K210" s="9">
        <f ca="1">_xlfn.XLOOKUP(C210,age[Age_Min], age[Age_Points],,-1)</f>
        <v>4</v>
      </c>
      <c r="L210" s="9">
        <f ca="1">_xlfn.XLOOKUP(D210, income[Income_Min], income[Income_Points],,-1)</f>
        <v>6</v>
      </c>
      <c r="M210" s="9">
        <f ca="1">_xlfn.XLOOKUP(H210,credit[Credit_Min], credit[Credit_Points],,-1)</f>
        <v>1</v>
      </c>
      <c r="N210" s="9">
        <f ca="1">_xlfn.XLOOKUP(I210, dti[DTI_Min],dti[DTI_Points],,-1)</f>
        <v>6</v>
      </c>
      <c r="O210" s="9">
        <f ca="1">_xlfn.XLOOKUP(G210, employment[Emp_Min], employment[Points],,-1)</f>
        <v>5</v>
      </c>
      <c r="P210" s="9">
        <f ca="1">_xlfn.XLOOKUP(J210, default[PrevDefault],default[Default_Points],,-1)</f>
        <v>5</v>
      </c>
      <c r="Q210" s="10">
        <f ca="1">(K210*CONFIG!$K$14)+(L210*CONFIG!$K$15)+(M210*CONFIG!$K$16)+(N210*CONFIG!$K$17)+(O210*CONFIG!$K$18)+(P210*CONFIG!$K$19)</f>
        <v>34</v>
      </c>
      <c r="R210" s="10" t="str">
        <f ca="1">_xlfn.XLOOKUP(Q210,risk[Score_Min],risk[Risk_Level],,-1)</f>
        <v>Low</v>
      </c>
      <c r="S210" s="10" t="str">
        <f t="shared" ca="1" si="35"/>
        <v>Approved</v>
      </c>
      <c r="T210" s="10">
        <f ca="1">IF(applicants[[#This Row],[Decision]]="Approved",1,0)</f>
        <v>1</v>
      </c>
      <c r="U210" s="10" t="str" cm="1">
        <f t="array" aca="1" ref="U210" ca="1">_xlfn.XLOOKUP(H210,{0,600,680,700,740,800},
             {"&lt;600","600–679","680–699","700–739","740–799","800+"},,-1)</f>
        <v>&lt;600</v>
      </c>
      <c r="V210" s="10" t="str" cm="1">
        <f t="array" aca="1" ref="V210" ca="1">_xlfn.XLOOKUP(I210,{0,0.25,0.4},
             {"&lt;25%","25–40%","40%+"},,-1)</f>
        <v>&lt;25%</v>
      </c>
      <c r="W210" s="10" t="str" cm="1">
        <f t="array" aca="1" ref="W210" ca="1">_xlfn.XLOOKUP(D210,{0,40000,80000,120000},
             {"&lt;40k","40–79k","80–119k","120k+"},,-1)</f>
        <v>80–119k</v>
      </c>
    </row>
    <row r="211" spans="2:23" ht="17" x14ac:dyDescent="0.4">
      <c r="B211" s="9">
        <v>208</v>
      </c>
      <c r="C211" s="9">
        <f t="shared" ca="1" si="27"/>
        <v>31</v>
      </c>
      <c r="D211" s="11">
        <f t="shared" ca="1" si="28"/>
        <v>35860</v>
      </c>
      <c r="E211" s="11">
        <f t="shared" ca="1" si="29"/>
        <v>25258</v>
      </c>
      <c r="F211" s="9">
        <f t="shared" ca="1" si="30"/>
        <v>36</v>
      </c>
      <c r="G211" s="9">
        <f t="shared" ca="1" si="31"/>
        <v>8</v>
      </c>
      <c r="H211" s="9">
        <f t="shared" ca="1" si="32"/>
        <v>811</v>
      </c>
      <c r="I211" s="12">
        <f t="shared" ca="1" si="33"/>
        <v>0.28000000000000003</v>
      </c>
      <c r="J211" s="9" t="str">
        <f t="shared" ca="1" si="34"/>
        <v>No</v>
      </c>
      <c r="K211" s="9">
        <f ca="1">_xlfn.XLOOKUP(C211,age[Age_Min], age[Age_Points],,-1)</f>
        <v>5</v>
      </c>
      <c r="L211" s="9">
        <f ca="1">_xlfn.XLOOKUP(D211, income[Income_Min], income[Income_Points],,-1)</f>
        <v>2</v>
      </c>
      <c r="M211" s="9">
        <f ca="1">_xlfn.XLOOKUP(H211,credit[Credit_Min], credit[Credit_Points],,-1)</f>
        <v>6</v>
      </c>
      <c r="N211" s="9">
        <f ca="1">_xlfn.XLOOKUP(I211, dti[DTI_Min],dti[DTI_Points],,-1)</f>
        <v>3</v>
      </c>
      <c r="O211" s="9">
        <f ca="1">_xlfn.XLOOKUP(G211, employment[Emp_Min], employment[Points],,-1)</f>
        <v>5</v>
      </c>
      <c r="P211" s="9">
        <f ca="1">_xlfn.XLOOKUP(J211, default[PrevDefault],default[Default_Points],,-1)</f>
        <v>5</v>
      </c>
      <c r="Q211" s="10">
        <f ca="1">(K211*CONFIG!$K$14)+(L211*CONFIG!$K$15)+(M211*CONFIG!$K$16)+(N211*CONFIG!$K$17)+(O211*CONFIG!$K$18)+(P211*CONFIG!$K$19)</f>
        <v>35</v>
      </c>
      <c r="R211" s="10" t="str">
        <f ca="1">_xlfn.XLOOKUP(Q211,risk[Score_Min],risk[Risk_Level],,-1)</f>
        <v>Low</v>
      </c>
      <c r="S211" s="10" t="str">
        <f t="shared" ca="1" si="35"/>
        <v>Approved</v>
      </c>
      <c r="T211" s="10">
        <f ca="1">IF(applicants[[#This Row],[Decision]]="Approved",1,0)</f>
        <v>1</v>
      </c>
      <c r="U211" s="10" t="str" cm="1">
        <f t="array" aca="1" ref="U211" ca="1">_xlfn.XLOOKUP(H211,{0,600,680,700,740,800},
             {"&lt;600","600–679","680–699","700–739","740–799","800+"},,-1)</f>
        <v>800+</v>
      </c>
      <c r="V211" s="10" t="str" cm="1">
        <f t="array" aca="1" ref="V211" ca="1">_xlfn.XLOOKUP(I211,{0,0.25,0.4},
             {"&lt;25%","25–40%","40%+"},,-1)</f>
        <v>25–40%</v>
      </c>
      <c r="W211" s="10" t="str" cm="1">
        <f t="array" aca="1" ref="W211" ca="1">_xlfn.XLOOKUP(D211,{0,40000,80000,120000},
             {"&lt;40k","40–79k","80–119k","120k+"},,-1)</f>
        <v>&lt;40k</v>
      </c>
    </row>
    <row r="212" spans="2:23" ht="17" x14ac:dyDescent="0.4">
      <c r="B212" s="9">
        <v>209</v>
      </c>
      <c r="C212" s="9">
        <f t="shared" ca="1" si="27"/>
        <v>23</v>
      </c>
      <c r="D212" s="11">
        <f t="shared" ca="1" si="28"/>
        <v>46336</v>
      </c>
      <c r="E212" s="11">
        <f t="shared" ca="1" si="29"/>
        <v>20270</v>
      </c>
      <c r="F212" s="9">
        <f t="shared" ca="1" si="30"/>
        <v>12</v>
      </c>
      <c r="G212" s="9">
        <f t="shared" ca="1" si="31"/>
        <v>8</v>
      </c>
      <c r="H212" s="9">
        <f t="shared" ca="1" si="32"/>
        <v>724</v>
      </c>
      <c r="I212" s="12">
        <f t="shared" ca="1" si="33"/>
        <v>0.43</v>
      </c>
      <c r="J212" s="9" t="str">
        <f t="shared" ca="1" si="34"/>
        <v>No</v>
      </c>
      <c r="K212" s="9">
        <f ca="1">_xlfn.XLOOKUP(C212,age[Age_Min], age[Age_Points],,-1)</f>
        <v>2</v>
      </c>
      <c r="L212" s="9">
        <f ca="1">_xlfn.XLOOKUP(D212, income[Income_Min], income[Income_Points],,-1)</f>
        <v>5</v>
      </c>
      <c r="M212" s="9">
        <f ca="1">_xlfn.XLOOKUP(H212,credit[Credit_Min], credit[Credit_Points],,-1)</f>
        <v>5</v>
      </c>
      <c r="N212" s="9">
        <f ca="1">_xlfn.XLOOKUP(I212, dti[DTI_Min],dti[DTI_Points],,-1)</f>
        <v>1</v>
      </c>
      <c r="O212" s="9">
        <f ca="1">_xlfn.XLOOKUP(G212, employment[Emp_Min], employment[Points],,-1)</f>
        <v>5</v>
      </c>
      <c r="P212" s="9">
        <f ca="1">_xlfn.XLOOKUP(J212, default[PrevDefault],default[Default_Points],,-1)</f>
        <v>5</v>
      </c>
      <c r="Q212" s="10">
        <f ca="1">(K212*CONFIG!$K$14)+(L212*CONFIG!$K$15)+(M212*CONFIG!$K$16)+(N212*CONFIG!$K$17)+(O212*CONFIG!$K$18)+(P212*CONFIG!$K$19)</f>
        <v>29</v>
      </c>
      <c r="R212" s="10" t="str">
        <f ca="1">_xlfn.XLOOKUP(Q212,risk[Score_Min],risk[Risk_Level],,-1)</f>
        <v>Medium</v>
      </c>
      <c r="S212" s="10" t="str">
        <f t="shared" ca="1" si="35"/>
        <v>Approved</v>
      </c>
      <c r="T212" s="10">
        <f ca="1">IF(applicants[[#This Row],[Decision]]="Approved",1,0)</f>
        <v>1</v>
      </c>
      <c r="U212" s="10" t="str" cm="1">
        <f t="array" aca="1" ref="U212" ca="1">_xlfn.XLOOKUP(H212,{0,600,680,700,740,800},
             {"&lt;600","600–679","680–699","700–739","740–799","800+"},,-1)</f>
        <v>700–739</v>
      </c>
      <c r="V212" s="10" t="str" cm="1">
        <f t="array" aca="1" ref="V212" ca="1">_xlfn.XLOOKUP(I212,{0,0.25,0.4},
             {"&lt;25%","25–40%","40%+"},,-1)</f>
        <v>40%+</v>
      </c>
      <c r="W212" s="10" t="str" cm="1">
        <f t="array" aca="1" ref="W212" ca="1">_xlfn.XLOOKUP(D212,{0,40000,80000,120000},
             {"&lt;40k","40–79k","80–119k","120k+"},,-1)</f>
        <v>40–79k</v>
      </c>
    </row>
    <row r="213" spans="2:23" ht="17" x14ac:dyDescent="0.4">
      <c r="B213" s="9">
        <v>210</v>
      </c>
      <c r="C213" s="9">
        <f t="shared" ca="1" si="27"/>
        <v>53</v>
      </c>
      <c r="D213" s="11">
        <f t="shared" ca="1" si="28"/>
        <v>113653</v>
      </c>
      <c r="E213" s="11">
        <f t="shared" ca="1" si="29"/>
        <v>17694</v>
      </c>
      <c r="F213" s="9">
        <f t="shared" ca="1" si="30"/>
        <v>60</v>
      </c>
      <c r="G213" s="9">
        <f t="shared" ca="1" si="31"/>
        <v>6</v>
      </c>
      <c r="H213" s="9">
        <f t="shared" ca="1" si="32"/>
        <v>759</v>
      </c>
      <c r="I213" s="12">
        <f t="shared" ca="1" si="33"/>
        <v>0.42</v>
      </c>
      <c r="J213" s="9" t="str">
        <f t="shared" ca="1" si="34"/>
        <v>No</v>
      </c>
      <c r="K213" s="9">
        <f ca="1">_xlfn.XLOOKUP(C213,age[Age_Min], age[Age_Points],,-1)</f>
        <v>4</v>
      </c>
      <c r="L213" s="9">
        <f ca="1">_xlfn.XLOOKUP(D213, income[Income_Min], income[Income_Points],,-1)</f>
        <v>6</v>
      </c>
      <c r="M213" s="9">
        <f ca="1">_xlfn.XLOOKUP(H213,credit[Credit_Min], credit[Credit_Points],,-1)</f>
        <v>6</v>
      </c>
      <c r="N213" s="9">
        <f ca="1">_xlfn.XLOOKUP(I213, dti[DTI_Min],dti[DTI_Points],,-1)</f>
        <v>1</v>
      </c>
      <c r="O213" s="9">
        <f ca="1">_xlfn.XLOOKUP(G213, employment[Emp_Min], employment[Points],,-1)</f>
        <v>5</v>
      </c>
      <c r="P213" s="9">
        <f ca="1">_xlfn.XLOOKUP(J213, default[PrevDefault],default[Default_Points],,-1)</f>
        <v>5</v>
      </c>
      <c r="Q213" s="10">
        <f ca="1">(K213*CONFIG!$K$14)+(L213*CONFIG!$K$15)+(M213*CONFIG!$K$16)+(N213*CONFIG!$K$17)+(O213*CONFIG!$K$18)+(P213*CONFIG!$K$19)</f>
        <v>34</v>
      </c>
      <c r="R213" s="10" t="str">
        <f ca="1">_xlfn.XLOOKUP(Q213,risk[Score_Min],risk[Risk_Level],,-1)</f>
        <v>Low</v>
      </c>
      <c r="S213" s="10" t="str">
        <f t="shared" ca="1" si="35"/>
        <v>Approved</v>
      </c>
      <c r="T213" s="10">
        <f ca="1">IF(applicants[[#This Row],[Decision]]="Approved",1,0)</f>
        <v>1</v>
      </c>
      <c r="U213" s="10" t="str" cm="1">
        <f t="array" aca="1" ref="U213" ca="1">_xlfn.XLOOKUP(H213,{0,600,680,700,740,800},
             {"&lt;600","600–679","680–699","700–739","740–799","800+"},,-1)</f>
        <v>740–799</v>
      </c>
      <c r="V213" s="10" t="str" cm="1">
        <f t="array" aca="1" ref="V213" ca="1">_xlfn.XLOOKUP(I213,{0,0.25,0.4},
             {"&lt;25%","25–40%","40%+"},,-1)</f>
        <v>40%+</v>
      </c>
      <c r="W213" s="10" t="str" cm="1">
        <f t="array" aca="1" ref="W213" ca="1">_xlfn.XLOOKUP(D213,{0,40000,80000,120000},
             {"&lt;40k","40–79k","80–119k","120k+"},,-1)</f>
        <v>80–119k</v>
      </c>
    </row>
    <row r="214" spans="2:23" ht="17" x14ac:dyDescent="0.4">
      <c r="B214" s="9">
        <v>211</v>
      </c>
      <c r="C214" s="9">
        <f t="shared" ca="1" si="27"/>
        <v>51</v>
      </c>
      <c r="D214" s="11">
        <f t="shared" ca="1" si="28"/>
        <v>63508</v>
      </c>
      <c r="E214" s="11">
        <f t="shared" ca="1" si="29"/>
        <v>12450</v>
      </c>
      <c r="F214" s="9">
        <f t="shared" ca="1" si="30"/>
        <v>12</v>
      </c>
      <c r="G214" s="9">
        <f t="shared" ca="1" si="31"/>
        <v>4</v>
      </c>
      <c r="H214" s="9">
        <f t="shared" ca="1" si="32"/>
        <v>651</v>
      </c>
      <c r="I214" s="12">
        <f t="shared" ca="1" si="33"/>
        <v>0.3</v>
      </c>
      <c r="J214" s="9" t="str">
        <f t="shared" ca="1" si="34"/>
        <v>No</v>
      </c>
      <c r="K214" s="9">
        <f ca="1">_xlfn.XLOOKUP(C214,age[Age_Min], age[Age_Points],,-1)</f>
        <v>4</v>
      </c>
      <c r="L214" s="9">
        <f ca="1">_xlfn.XLOOKUP(D214, income[Income_Min], income[Income_Points],,-1)</f>
        <v>5</v>
      </c>
      <c r="M214" s="9">
        <f ca="1">_xlfn.XLOOKUP(H214,credit[Credit_Min], credit[Credit_Points],,-1)</f>
        <v>3</v>
      </c>
      <c r="N214" s="9">
        <f ca="1">_xlfn.XLOOKUP(I214, dti[DTI_Min],dti[DTI_Points],,-1)</f>
        <v>3</v>
      </c>
      <c r="O214" s="9">
        <f ca="1">_xlfn.XLOOKUP(G214, employment[Emp_Min], employment[Points],,-1)</f>
        <v>3</v>
      </c>
      <c r="P214" s="9">
        <f ca="1">_xlfn.XLOOKUP(J214, default[PrevDefault],default[Default_Points],,-1)</f>
        <v>5</v>
      </c>
      <c r="Q214" s="10">
        <f ca="1">(K214*CONFIG!$K$14)+(L214*CONFIG!$K$15)+(M214*CONFIG!$K$16)+(N214*CONFIG!$K$17)+(O214*CONFIG!$K$18)+(P214*CONFIG!$K$19)</f>
        <v>29</v>
      </c>
      <c r="R214" s="10" t="str">
        <f ca="1">_xlfn.XLOOKUP(Q214,risk[Score_Min],risk[Risk_Level],,-1)</f>
        <v>Medium</v>
      </c>
      <c r="S214" s="10" t="str">
        <f t="shared" ca="1" si="35"/>
        <v>Rejected</v>
      </c>
      <c r="T214" s="10">
        <f ca="1">IF(applicants[[#This Row],[Decision]]="Approved",1,0)</f>
        <v>0</v>
      </c>
      <c r="U214" s="10" t="str" cm="1">
        <f t="array" aca="1" ref="U214" ca="1">_xlfn.XLOOKUP(H214,{0,600,680,700,740,800},
             {"&lt;600","600–679","680–699","700–739","740–799","800+"},,-1)</f>
        <v>600–679</v>
      </c>
      <c r="V214" s="10" t="str" cm="1">
        <f t="array" aca="1" ref="V214" ca="1">_xlfn.XLOOKUP(I214,{0,0.25,0.4},
             {"&lt;25%","25–40%","40%+"},,-1)</f>
        <v>25–40%</v>
      </c>
      <c r="W214" s="10" t="str" cm="1">
        <f t="array" aca="1" ref="W214" ca="1">_xlfn.XLOOKUP(D214,{0,40000,80000,120000},
             {"&lt;40k","40–79k","80–119k","120k+"},,-1)</f>
        <v>40–79k</v>
      </c>
    </row>
    <row r="215" spans="2:23" ht="17" x14ac:dyDescent="0.4">
      <c r="B215" s="9">
        <v>212</v>
      </c>
      <c r="C215" s="9">
        <f t="shared" ca="1" si="27"/>
        <v>37</v>
      </c>
      <c r="D215" s="11">
        <f t="shared" ca="1" si="28"/>
        <v>89319</v>
      </c>
      <c r="E215" s="11">
        <f t="shared" ca="1" si="29"/>
        <v>9711</v>
      </c>
      <c r="F215" s="9">
        <f t="shared" ca="1" si="30"/>
        <v>48</v>
      </c>
      <c r="G215" s="9">
        <f t="shared" ca="1" si="31"/>
        <v>6</v>
      </c>
      <c r="H215" s="9">
        <f t="shared" ca="1" si="32"/>
        <v>812</v>
      </c>
      <c r="I215" s="12">
        <f t="shared" ca="1" si="33"/>
        <v>0.43</v>
      </c>
      <c r="J215" s="9" t="str">
        <f t="shared" ca="1" si="34"/>
        <v>No</v>
      </c>
      <c r="K215" s="9">
        <f ca="1">_xlfn.XLOOKUP(C215,age[Age_Min], age[Age_Points],,-1)</f>
        <v>5</v>
      </c>
      <c r="L215" s="9">
        <f ca="1">_xlfn.XLOOKUP(D215, income[Income_Min], income[Income_Points],,-1)</f>
        <v>6</v>
      </c>
      <c r="M215" s="9">
        <f ca="1">_xlfn.XLOOKUP(H215,credit[Credit_Min], credit[Credit_Points],,-1)</f>
        <v>6</v>
      </c>
      <c r="N215" s="9">
        <f ca="1">_xlfn.XLOOKUP(I215, dti[DTI_Min],dti[DTI_Points],,-1)</f>
        <v>1</v>
      </c>
      <c r="O215" s="9">
        <f ca="1">_xlfn.XLOOKUP(G215, employment[Emp_Min], employment[Points],,-1)</f>
        <v>5</v>
      </c>
      <c r="P215" s="9">
        <f ca="1">_xlfn.XLOOKUP(J215, default[PrevDefault],default[Default_Points],,-1)</f>
        <v>5</v>
      </c>
      <c r="Q215" s="10">
        <f ca="1">(K215*CONFIG!$K$14)+(L215*CONFIG!$K$15)+(M215*CONFIG!$K$16)+(N215*CONFIG!$K$17)+(O215*CONFIG!$K$18)+(P215*CONFIG!$K$19)</f>
        <v>35</v>
      </c>
      <c r="R215" s="10" t="str">
        <f ca="1">_xlfn.XLOOKUP(Q215,risk[Score_Min],risk[Risk_Level],,-1)</f>
        <v>Low</v>
      </c>
      <c r="S215" s="10" t="str">
        <f t="shared" ca="1" si="35"/>
        <v>Approved</v>
      </c>
      <c r="T215" s="10">
        <f ca="1">IF(applicants[[#This Row],[Decision]]="Approved",1,0)</f>
        <v>1</v>
      </c>
      <c r="U215" s="10" t="str" cm="1">
        <f t="array" aca="1" ref="U215" ca="1">_xlfn.XLOOKUP(H215,{0,600,680,700,740,800},
             {"&lt;600","600–679","680–699","700–739","740–799","800+"},,-1)</f>
        <v>800+</v>
      </c>
      <c r="V215" s="10" t="str" cm="1">
        <f t="array" aca="1" ref="V215" ca="1">_xlfn.XLOOKUP(I215,{0,0.25,0.4},
             {"&lt;25%","25–40%","40%+"},,-1)</f>
        <v>40%+</v>
      </c>
      <c r="W215" s="10" t="str" cm="1">
        <f t="array" aca="1" ref="W215" ca="1">_xlfn.XLOOKUP(D215,{0,40000,80000,120000},
             {"&lt;40k","40–79k","80–119k","120k+"},,-1)</f>
        <v>80–119k</v>
      </c>
    </row>
    <row r="216" spans="2:23" ht="17" x14ac:dyDescent="0.4">
      <c r="B216" s="9">
        <v>213</v>
      </c>
      <c r="C216" s="9">
        <f t="shared" ca="1" si="27"/>
        <v>23</v>
      </c>
      <c r="D216" s="11">
        <f t="shared" ca="1" si="28"/>
        <v>87723</v>
      </c>
      <c r="E216" s="11">
        <f t="shared" ca="1" si="29"/>
        <v>38261</v>
      </c>
      <c r="F216" s="9">
        <f t="shared" ca="1" si="30"/>
        <v>36</v>
      </c>
      <c r="G216" s="9">
        <f t="shared" ca="1" si="31"/>
        <v>10</v>
      </c>
      <c r="H216" s="9">
        <f t="shared" ca="1" si="32"/>
        <v>572</v>
      </c>
      <c r="I216" s="12">
        <f t="shared" ca="1" si="33"/>
        <v>0.48</v>
      </c>
      <c r="J216" s="9" t="str">
        <f t="shared" ca="1" si="34"/>
        <v>No</v>
      </c>
      <c r="K216" s="9">
        <f ca="1">_xlfn.XLOOKUP(C216,age[Age_Min], age[Age_Points],,-1)</f>
        <v>2</v>
      </c>
      <c r="L216" s="9">
        <f ca="1">_xlfn.XLOOKUP(D216, income[Income_Min], income[Income_Points],,-1)</f>
        <v>6</v>
      </c>
      <c r="M216" s="9">
        <f ca="1">_xlfn.XLOOKUP(H216,credit[Credit_Min], credit[Credit_Points],,-1)</f>
        <v>1</v>
      </c>
      <c r="N216" s="9">
        <f ca="1">_xlfn.XLOOKUP(I216, dti[DTI_Min],dti[DTI_Points],,-1)</f>
        <v>1</v>
      </c>
      <c r="O216" s="9">
        <f ca="1">_xlfn.XLOOKUP(G216, employment[Emp_Min], employment[Points],,-1)</f>
        <v>5</v>
      </c>
      <c r="P216" s="9">
        <f ca="1">_xlfn.XLOOKUP(J216, default[PrevDefault],default[Default_Points],,-1)</f>
        <v>5</v>
      </c>
      <c r="Q216" s="10">
        <f ca="1">(K216*CONFIG!$K$14)+(L216*CONFIG!$K$15)+(M216*CONFIG!$K$16)+(N216*CONFIG!$K$17)+(O216*CONFIG!$K$18)+(P216*CONFIG!$K$19)</f>
        <v>22</v>
      </c>
      <c r="R216" s="10" t="str">
        <f ca="1">_xlfn.XLOOKUP(Q216,risk[Score_Min],risk[Risk_Level],,-1)</f>
        <v>Medium</v>
      </c>
      <c r="S216" s="10" t="str">
        <f t="shared" ca="1" si="35"/>
        <v>Approved</v>
      </c>
      <c r="T216" s="10">
        <f ca="1">IF(applicants[[#This Row],[Decision]]="Approved",1,0)</f>
        <v>1</v>
      </c>
      <c r="U216" s="10" t="str" cm="1">
        <f t="array" aca="1" ref="U216" ca="1">_xlfn.XLOOKUP(H216,{0,600,680,700,740,800},
             {"&lt;600","600–679","680–699","700–739","740–799","800+"},,-1)</f>
        <v>&lt;600</v>
      </c>
      <c r="V216" s="10" t="str" cm="1">
        <f t="array" aca="1" ref="V216" ca="1">_xlfn.XLOOKUP(I216,{0,0.25,0.4},
             {"&lt;25%","25–40%","40%+"},,-1)</f>
        <v>40%+</v>
      </c>
      <c r="W216" s="10" t="str" cm="1">
        <f t="array" aca="1" ref="W216" ca="1">_xlfn.XLOOKUP(D216,{0,40000,80000,120000},
             {"&lt;40k","40–79k","80–119k","120k+"},,-1)</f>
        <v>80–119k</v>
      </c>
    </row>
    <row r="217" spans="2:23" ht="17" x14ac:dyDescent="0.4">
      <c r="B217" s="9">
        <v>214</v>
      </c>
      <c r="C217" s="9">
        <f t="shared" ca="1" si="27"/>
        <v>41</v>
      </c>
      <c r="D217" s="11">
        <f t="shared" ca="1" si="28"/>
        <v>115674</v>
      </c>
      <c r="E217" s="11">
        <f t="shared" ca="1" si="29"/>
        <v>35228</v>
      </c>
      <c r="F217" s="9">
        <f t="shared" ca="1" si="30"/>
        <v>36</v>
      </c>
      <c r="G217" s="9">
        <f t="shared" ca="1" si="31"/>
        <v>3</v>
      </c>
      <c r="H217" s="9">
        <f t="shared" ca="1" si="32"/>
        <v>729</v>
      </c>
      <c r="I217" s="12">
        <f t="shared" ca="1" si="33"/>
        <v>0.44</v>
      </c>
      <c r="J217" s="9" t="str">
        <f t="shared" ca="1" si="34"/>
        <v>No</v>
      </c>
      <c r="K217" s="9">
        <f ca="1">_xlfn.XLOOKUP(C217,age[Age_Min], age[Age_Points],,-1)</f>
        <v>4</v>
      </c>
      <c r="L217" s="9">
        <f ca="1">_xlfn.XLOOKUP(D217, income[Income_Min], income[Income_Points],,-1)</f>
        <v>6</v>
      </c>
      <c r="M217" s="9">
        <f ca="1">_xlfn.XLOOKUP(H217,credit[Credit_Min], credit[Credit_Points],,-1)</f>
        <v>5</v>
      </c>
      <c r="N217" s="9">
        <f ca="1">_xlfn.XLOOKUP(I217, dti[DTI_Min],dti[DTI_Points],,-1)</f>
        <v>1</v>
      </c>
      <c r="O217" s="9">
        <f ca="1">_xlfn.XLOOKUP(G217, employment[Emp_Min], employment[Points],,-1)</f>
        <v>3</v>
      </c>
      <c r="P217" s="9">
        <f ca="1">_xlfn.XLOOKUP(J217, default[PrevDefault],default[Default_Points],,-1)</f>
        <v>5</v>
      </c>
      <c r="Q217" s="10">
        <f ca="1">(K217*CONFIG!$K$14)+(L217*CONFIG!$K$15)+(M217*CONFIG!$K$16)+(N217*CONFIG!$K$17)+(O217*CONFIG!$K$18)+(P217*CONFIG!$K$19)</f>
        <v>30</v>
      </c>
      <c r="R217" s="10" t="str">
        <f ca="1">_xlfn.XLOOKUP(Q217,risk[Score_Min],risk[Risk_Level],,-1)</f>
        <v>Low</v>
      </c>
      <c r="S217" s="10" t="str">
        <f t="shared" ca="1" si="35"/>
        <v>Approved</v>
      </c>
      <c r="T217" s="10">
        <f ca="1">IF(applicants[[#This Row],[Decision]]="Approved",1,0)</f>
        <v>1</v>
      </c>
      <c r="U217" s="10" t="str" cm="1">
        <f t="array" aca="1" ref="U217" ca="1">_xlfn.XLOOKUP(H217,{0,600,680,700,740,800},
             {"&lt;600","600–679","680–699","700–739","740–799","800+"},,-1)</f>
        <v>700–739</v>
      </c>
      <c r="V217" s="10" t="str" cm="1">
        <f t="array" aca="1" ref="V217" ca="1">_xlfn.XLOOKUP(I217,{0,0.25,0.4},
             {"&lt;25%","25–40%","40%+"},,-1)</f>
        <v>40%+</v>
      </c>
      <c r="W217" s="10" t="str" cm="1">
        <f t="array" aca="1" ref="W217" ca="1">_xlfn.XLOOKUP(D217,{0,40000,80000,120000},
             {"&lt;40k","40–79k","80–119k","120k+"},,-1)</f>
        <v>80–119k</v>
      </c>
    </row>
    <row r="218" spans="2:23" ht="17" x14ac:dyDescent="0.4">
      <c r="B218" s="9">
        <v>215</v>
      </c>
      <c r="C218" s="9">
        <f t="shared" ca="1" si="27"/>
        <v>32</v>
      </c>
      <c r="D218" s="11">
        <f t="shared" ca="1" si="28"/>
        <v>81653</v>
      </c>
      <c r="E218" s="11">
        <f t="shared" ca="1" si="29"/>
        <v>28728</v>
      </c>
      <c r="F218" s="9">
        <f t="shared" ca="1" si="30"/>
        <v>36</v>
      </c>
      <c r="G218" s="9">
        <f t="shared" ca="1" si="31"/>
        <v>8</v>
      </c>
      <c r="H218" s="9">
        <f t="shared" ca="1" si="32"/>
        <v>779</v>
      </c>
      <c r="I218" s="12">
        <f t="shared" ca="1" si="33"/>
        <v>0.34</v>
      </c>
      <c r="J218" s="9" t="str">
        <f t="shared" ca="1" si="34"/>
        <v>No</v>
      </c>
      <c r="K218" s="9">
        <f ca="1">_xlfn.XLOOKUP(C218,age[Age_Min], age[Age_Points],,-1)</f>
        <v>5</v>
      </c>
      <c r="L218" s="9">
        <f ca="1">_xlfn.XLOOKUP(D218, income[Income_Min], income[Income_Points],,-1)</f>
        <v>6</v>
      </c>
      <c r="M218" s="9">
        <f ca="1">_xlfn.XLOOKUP(H218,credit[Credit_Min], credit[Credit_Points],,-1)</f>
        <v>6</v>
      </c>
      <c r="N218" s="9">
        <f ca="1">_xlfn.XLOOKUP(I218, dti[DTI_Min],dti[DTI_Points],,-1)</f>
        <v>3</v>
      </c>
      <c r="O218" s="9">
        <f ca="1">_xlfn.XLOOKUP(G218, employment[Emp_Min], employment[Points],,-1)</f>
        <v>5</v>
      </c>
      <c r="P218" s="9">
        <f ca="1">_xlfn.XLOOKUP(J218, default[PrevDefault],default[Default_Points],,-1)</f>
        <v>5</v>
      </c>
      <c r="Q218" s="10">
        <f ca="1">(K218*CONFIG!$K$14)+(L218*CONFIG!$K$15)+(M218*CONFIG!$K$16)+(N218*CONFIG!$K$17)+(O218*CONFIG!$K$18)+(P218*CONFIG!$K$19)</f>
        <v>39</v>
      </c>
      <c r="R218" s="10" t="str">
        <f ca="1">_xlfn.XLOOKUP(Q218,risk[Score_Min],risk[Risk_Level],,-1)</f>
        <v>Low</v>
      </c>
      <c r="S218" s="10" t="str">
        <f t="shared" ca="1" si="35"/>
        <v>Approved</v>
      </c>
      <c r="T218" s="10">
        <f ca="1">IF(applicants[[#This Row],[Decision]]="Approved",1,0)</f>
        <v>1</v>
      </c>
      <c r="U218" s="10" t="str" cm="1">
        <f t="array" aca="1" ref="U218" ca="1">_xlfn.XLOOKUP(H218,{0,600,680,700,740,800},
             {"&lt;600","600–679","680–699","700–739","740–799","800+"},,-1)</f>
        <v>740–799</v>
      </c>
      <c r="V218" s="10" t="str" cm="1">
        <f t="array" aca="1" ref="V218" ca="1">_xlfn.XLOOKUP(I218,{0,0.25,0.4},
             {"&lt;25%","25–40%","40%+"},,-1)</f>
        <v>25–40%</v>
      </c>
      <c r="W218" s="10" t="str" cm="1">
        <f t="array" aca="1" ref="W218" ca="1">_xlfn.XLOOKUP(D218,{0,40000,80000,120000},
             {"&lt;40k","40–79k","80–119k","120k+"},,-1)</f>
        <v>80–119k</v>
      </c>
    </row>
    <row r="219" spans="2:23" ht="17" x14ac:dyDescent="0.4">
      <c r="B219" s="9">
        <v>216</v>
      </c>
      <c r="C219" s="9">
        <f t="shared" ca="1" si="27"/>
        <v>22</v>
      </c>
      <c r="D219" s="11">
        <f t="shared" ca="1" si="28"/>
        <v>95194</v>
      </c>
      <c r="E219" s="11">
        <f t="shared" ca="1" si="29"/>
        <v>8414</v>
      </c>
      <c r="F219" s="9">
        <f t="shared" ca="1" si="30"/>
        <v>12</v>
      </c>
      <c r="G219" s="9">
        <f t="shared" ca="1" si="31"/>
        <v>0</v>
      </c>
      <c r="H219" s="9">
        <f t="shared" ca="1" si="32"/>
        <v>849</v>
      </c>
      <c r="I219" s="12">
        <f t="shared" ca="1" si="33"/>
        <v>0.25</v>
      </c>
      <c r="J219" s="9" t="str">
        <f t="shared" ca="1" si="34"/>
        <v>No</v>
      </c>
      <c r="K219" s="9">
        <f ca="1">_xlfn.XLOOKUP(C219,age[Age_Min], age[Age_Points],,-1)</f>
        <v>2</v>
      </c>
      <c r="L219" s="9">
        <f ca="1">_xlfn.XLOOKUP(D219, income[Income_Min], income[Income_Points],,-1)</f>
        <v>6</v>
      </c>
      <c r="M219" s="9">
        <f ca="1">_xlfn.XLOOKUP(H219,credit[Credit_Min], credit[Credit_Points],,-1)</f>
        <v>6</v>
      </c>
      <c r="N219" s="9">
        <f ca="1">_xlfn.XLOOKUP(I219, dti[DTI_Min],dti[DTI_Points],,-1)</f>
        <v>3</v>
      </c>
      <c r="O219" s="9">
        <f ca="1">_xlfn.XLOOKUP(G219, employment[Emp_Min], employment[Points],,-1)</f>
        <v>1</v>
      </c>
      <c r="P219" s="9">
        <f ca="1">_xlfn.XLOOKUP(J219, default[PrevDefault],default[Default_Points],,-1)</f>
        <v>5</v>
      </c>
      <c r="Q219" s="10">
        <f ca="1">(K219*CONFIG!$K$14)+(L219*CONFIG!$K$15)+(M219*CONFIG!$K$16)+(N219*CONFIG!$K$17)+(O219*CONFIG!$K$18)+(P219*CONFIG!$K$19)</f>
        <v>32</v>
      </c>
      <c r="R219" s="10" t="str">
        <f ca="1">_xlfn.XLOOKUP(Q219,risk[Score_Min],risk[Risk_Level],,-1)</f>
        <v>Low</v>
      </c>
      <c r="S219" s="10" t="str">
        <f t="shared" ca="1" si="35"/>
        <v>Approved</v>
      </c>
      <c r="T219" s="10">
        <f ca="1">IF(applicants[[#This Row],[Decision]]="Approved",1,0)</f>
        <v>1</v>
      </c>
      <c r="U219" s="10" t="str" cm="1">
        <f t="array" aca="1" ref="U219" ca="1">_xlfn.XLOOKUP(H219,{0,600,680,700,740,800},
             {"&lt;600","600–679","680–699","700–739","740–799","800+"},,-1)</f>
        <v>800+</v>
      </c>
      <c r="V219" s="10" t="str" cm="1">
        <f t="array" aca="1" ref="V219" ca="1">_xlfn.XLOOKUP(I219,{0,0.25,0.4},
             {"&lt;25%","25–40%","40%+"},,-1)</f>
        <v>25–40%</v>
      </c>
      <c r="W219" s="10" t="str" cm="1">
        <f t="array" aca="1" ref="W219" ca="1">_xlfn.XLOOKUP(D219,{0,40000,80000,120000},
             {"&lt;40k","40–79k","80–119k","120k+"},,-1)</f>
        <v>80–119k</v>
      </c>
    </row>
    <row r="220" spans="2:23" ht="17" x14ac:dyDescent="0.4">
      <c r="B220" s="9">
        <v>217</v>
      </c>
      <c r="C220" s="9">
        <f t="shared" ca="1" si="27"/>
        <v>23</v>
      </c>
      <c r="D220" s="11">
        <f t="shared" ca="1" si="28"/>
        <v>51949</v>
      </c>
      <c r="E220" s="11">
        <f t="shared" ca="1" si="29"/>
        <v>24553</v>
      </c>
      <c r="F220" s="9">
        <f t="shared" ca="1" si="30"/>
        <v>48</v>
      </c>
      <c r="G220" s="9">
        <f t="shared" ca="1" si="31"/>
        <v>7</v>
      </c>
      <c r="H220" s="9">
        <f t="shared" ca="1" si="32"/>
        <v>702</v>
      </c>
      <c r="I220" s="12">
        <f t="shared" ca="1" si="33"/>
        <v>0.2</v>
      </c>
      <c r="J220" s="9" t="str">
        <f t="shared" ca="1" si="34"/>
        <v>No</v>
      </c>
      <c r="K220" s="9">
        <f ca="1">_xlfn.XLOOKUP(C220,age[Age_Min], age[Age_Points],,-1)</f>
        <v>2</v>
      </c>
      <c r="L220" s="9">
        <f ca="1">_xlfn.XLOOKUP(D220, income[Income_Min], income[Income_Points],,-1)</f>
        <v>5</v>
      </c>
      <c r="M220" s="9">
        <f ca="1">_xlfn.XLOOKUP(H220,credit[Credit_Min], credit[Credit_Points],,-1)</f>
        <v>5</v>
      </c>
      <c r="N220" s="9">
        <f ca="1">_xlfn.XLOOKUP(I220, dti[DTI_Min],dti[DTI_Points],,-1)</f>
        <v>6</v>
      </c>
      <c r="O220" s="9">
        <f ca="1">_xlfn.XLOOKUP(G220, employment[Emp_Min], employment[Points],,-1)</f>
        <v>5</v>
      </c>
      <c r="P220" s="9">
        <f ca="1">_xlfn.XLOOKUP(J220, default[PrevDefault],default[Default_Points],,-1)</f>
        <v>5</v>
      </c>
      <c r="Q220" s="10">
        <f ca="1">(K220*CONFIG!$K$14)+(L220*CONFIG!$K$15)+(M220*CONFIG!$K$16)+(N220*CONFIG!$K$17)+(O220*CONFIG!$K$18)+(P220*CONFIG!$K$19)</f>
        <v>39</v>
      </c>
      <c r="R220" s="10" t="str">
        <f ca="1">_xlfn.XLOOKUP(Q220,risk[Score_Min],risk[Risk_Level],,-1)</f>
        <v>Low</v>
      </c>
      <c r="S220" s="10" t="str">
        <f t="shared" ca="1" si="35"/>
        <v>Approved</v>
      </c>
      <c r="T220" s="10">
        <f ca="1">IF(applicants[[#This Row],[Decision]]="Approved",1,0)</f>
        <v>1</v>
      </c>
      <c r="U220" s="10" t="str" cm="1">
        <f t="array" aca="1" ref="U220" ca="1">_xlfn.XLOOKUP(H220,{0,600,680,700,740,800},
             {"&lt;600","600–679","680–699","700–739","740–799","800+"},,-1)</f>
        <v>700–739</v>
      </c>
      <c r="V220" s="10" t="str" cm="1">
        <f t="array" aca="1" ref="V220" ca="1">_xlfn.XLOOKUP(I220,{0,0.25,0.4},
             {"&lt;25%","25–40%","40%+"},,-1)</f>
        <v>&lt;25%</v>
      </c>
      <c r="W220" s="10" t="str" cm="1">
        <f t="array" aca="1" ref="W220" ca="1">_xlfn.XLOOKUP(D220,{0,40000,80000,120000},
             {"&lt;40k","40–79k","80–119k","120k+"},,-1)</f>
        <v>40–79k</v>
      </c>
    </row>
    <row r="221" spans="2:23" ht="17" x14ac:dyDescent="0.4">
      <c r="B221" s="9">
        <v>218</v>
      </c>
      <c r="C221" s="9">
        <f t="shared" ca="1" si="27"/>
        <v>43</v>
      </c>
      <c r="D221" s="11">
        <f t="shared" ca="1" si="28"/>
        <v>92924</v>
      </c>
      <c r="E221" s="11">
        <f t="shared" ca="1" si="29"/>
        <v>8674</v>
      </c>
      <c r="F221" s="9">
        <f t="shared" ca="1" si="30"/>
        <v>48</v>
      </c>
      <c r="G221" s="9">
        <f t="shared" ca="1" si="31"/>
        <v>7</v>
      </c>
      <c r="H221" s="9">
        <f t="shared" ca="1" si="32"/>
        <v>760</v>
      </c>
      <c r="I221" s="12">
        <f t="shared" ca="1" si="33"/>
        <v>0.18</v>
      </c>
      <c r="J221" s="9" t="str">
        <f t="shared" ca="1" si="34"/>
        <v>No</v>
      </c>
      <c r="K221" s="9">
        <f ca="1">_xlfn.XLOOKUP(C221,age[Age_Min], age[Age_Points],,-1)</f>
        <v>4</v>
      </c>
      <c r="L221" s="9">
        <f ca="1">_xlfn.XLOOKUP(D221, income[Income_Min], income[Income_Points],,-1)</f>
        <v>6</v>
      </c>
      <c r="M221" s="9">
        <f ca="1">_xlfn.XLOOKUP(H221,credit[Credit_Min], credit[Credit_Points],,-1)</f>
        <v>6</v>
      </c>
      <c r="N221" s="9">
        <f ca="1">_xlfn.XLOOKUP(I221, dti[DTI_Min],dti[DTI_Points],,-1)</f>
        <v>6</v>
      </c>
      <c r="O221" s="9">
        <f ca="1">_xlfn.XLOOKUP(G221, employment[Emp_Min], employment[Points],,-1)</f>
        <v>5</v>
      </c>
      <c r="P221" s="9">
        <f ca="1">_xlfn.XLOOKUP(J221, default[PrevDefault],default[Default_Points],,-1)</f>
        <v>5</v>
      </c>
      <c r="Q221" s="10">
        <f ca="1">(K221*CONFIG!$K$14)+(L221*CONFIG!$K$15)+(M221*CONFIG!$K$16)+(N221*CONFIG!$K$17)+(O221*CONFIG!$K$18)+(P221*CONFIG!$K$19)</f>
        <v>44</v>
      </c>
      <c r="R221" s="10" t="str">
        <f ca="1">_xlfn.XLOOKUP(Q221,risk[Score_Min],risk[Risk_Level],,-1)</f>
        <v>Low</v>
      </c>
      <c r="S221" s="10" t="str">
        <f t="shared" ca="1" si="35"/>
        <v>Approved</v>
      </c>
      <c r="T221" s="10">
        <f ca="1">IF(applicants[[#This Row],[Decision]]="Approved",1,0)</f>
        <v>1</v>
      </c>
      <c r="U221" s="10" t="str" cm="1">
        <f t="array" aca="1" ref="U221" ca="1">_xlfn.XLOOKUP(H221,{0,600,680,700,740,800},
             {"&lt;600","600–679","680–699","700–739","740–799","800+"},,-1)</f>
        <v>740–799</v>
      </c>
      <c r="V221" s="10" t="str" cm="1">
        <f t="array" aca="1" ref="V221" ca="1">_xlfn.XLOOKUP(I221,{0,0.25,0.4},
             {"&lt;25%","25–40%","40%+"},,-1)</f>
        <v>&lt;25%</v>
      </c>
      <c r="W221" s="10" t="str" cm="1">
        <f t="array" aca="1" ref="W221" ca="1">_xlfn.XLOOKUP(D221,{0,40000,80000,120000},
             {"&lt;40k","40–79k","80–119k","120k+"},,-1)</f>
        <v>80–119k</v>
      </c>
    </row>
    <row r="222" spans="2:23" ht="17" x14ac:dyDescent="0.4">
      <c r="B222" s="9">
        <v>219</v>
      </c>
      <c r="C222" s="9">
        <f t="shared" ca="1" si="27"/>
        <v>54</v>
      </c>
      <c r="D222" s="11">
        <f t="shared" ca="1" si="28"/>
        <v>51981</v>
      </c>
      <c r="E222" s="11">
        <f t="shared" ca="1" si="29"/>
        <v>27061</v>
      </c>
      <c r="F222" s="9">
        <f t="shared" ca="1" si="30"/>
        <v>48</v>
      </c>
      <c r="G222" s="9">
        <f t="shared" ca="1" si="31"/>
        <v>10</v>
      </c>
      <c r="H222" s="9">
        <f t="shared" ca="1" si="32"/>
        <v>771</v>
      </c>
      <c r="I222" s="12">
        <f t="shared" ca="1" si="33"/>
        <v>0.4</v>
      </c>
      <c r="J222" s="9" t="str">
        <f t="shared" ca="1" si="34"/>
        <v>No</v>
      </c>
      <c r="K222" s="9">
        <f ca="1">_xlfn.XLOOKUP(C222,age[Age_Min], age[Age_Points],,-1)</f>
        <v>4</v>
      </c>
      <c r="L222" s="9">
        <f ca="1">_xlfn.XLOOKUP(D222, income[Income_Min], income[Income_Points],,-1)</f>
        <v>5</v>
      </c>
      <c r="M222" s="9">
        <f ca="1">_xlfn.XLOOKUP(H222,credit[Credit_Min], credit[Credit_Points],,-1)</f>
        <v>6</v>
      </c>
      <c r="N222" s="9">
        <f ca="1">_xlfn.XLOOKUP(I222, dti[DTI_Min],dti[DTI_Points],,-1)</f>
        <v>1</v>
      </c>
      <c r="O222" s="9">
        <f ca="1">_xlfn.XLOOKUP(G222, employment[Emp_Min], employment[Points],,-1)</f>
        <v>5</v>
      </c>
      <c r="P222" s="9">
        <f ca="1">_xlfn.XLOOKUP(J222, default[PrevDefault],default[Default_Points],,-1)</f>
        <v>5</v>
      </c>
      <c r="Q222" s="10">
        <f ca="1">(K222*CONFIG!$K$14)+(L222*CONFIG!$K$15)+(M222*CONFIG!$K$16)+(N222*CONFIG!$K$17)+(O222*CONFIG!$K$18)+(P222*CONFIG!$K$19)</f>
        <v>33</v>
      </c>
      <c r="R222" s="10" t="str">
        <f ca="1">_xlfn.XLOOKUP(Q222,risk[Score_Min],risk[Risk_Level],,-1)</f>
        <v>Low</v>
      </c>
      <c r="S222" s="10" t="str">
        <f t="shared" ca="1" si="35"/>
        <v>Approved</v>
      </c>
      <c r="T222" s="10">
        <f ca="1">IF(applicants[[#This Row],[Decision]]="Approved",1,0)</f>
        <v>1</v>
      </c>
      <c r="U222" s="10" t="str" cm="1">
        <f t="array" aca="1" ref="U222" ca="1">_xlfn.XLOOKUP(H222,{0,600,680,700,740,800},
             {"&lt;600","600–679","680–699","700–739","740–799","800+"},,-1)</f>
        <v>740–799</v>
      </c>
      <c r="V222" s="10" t="str" cm="1">
        <f t="array" aca="1" ref="V222" ca="1">_xlfn.XLOOKUP(I222,{0,0.25,0.4},
             {"&lt;25%","25–40%","40%+"},,-1)</f>
        <v>40%+</v>
      </c>
      <c r="W222" s="10" t="str" cm="1">
        <f t="array" aca="1" ref="W222" ca="1">_xlfn.XLOOKUP(D222,{0,40000,80000,120000},
             {"&lt;40k","40–79k","80–119k","120k+"},,-1)</f>
        <v>40–79k</v>
      </c>
    </row>
    <row r="223" spans="2:23" ht="17" x14ac:dyDescent="0.4">
      <c r="B223" s="9">
        <v>220</v>
      </c>
      <c r="C223" s="9">
        <f t="shared" ca="1" si="27"/>
        <v>22</v>
      </c>
      <c r="D223" s="11">
        <f t="shared" ca="1" si="28"/>
        <v>149976</v>
      </c>
      <c r="E223" s="11">
        <f t="shared" ca="1" si="29"/>
        <v>19513</v>
      </c>
      <c r="F223" s="9">
        <f t="shared" ca="1" si="30"/>
        <v>12</v>
      </c>
      <c r="G223" s="9">
        <f t="shared" ca="1" si="31"/>
        <v>7</v>
      </c>
      <c r="H223" s="9">
        <f t="shared" ca="1" si="32"/>
        <v>725</v>
      </c>
      <c r="I223" s="12">
        <f t="shared" ca="1" si="33"/>
        <v>0.34</v>
      </c>
      <c r="J223" s="9" t="str">
        <f t="shared" ca="1" si="34"/>
        <v>No</v>
      </c>
      <c r="K223" s="9">
        <f ca="1">_xlfn.XLOOKUP(C223,age[Age_Min], age[Age_Points],,-1)</f>
        <v>2</v>
      </c>
      <c r="L223" s="9">
        <f ca="1">_xlfn.XLOOKUP(D223, income[Income_Min], income[Income_Points],,-1)</f>
        <v>6</v>
      </c>
      <c r="M223" s="9">
        <f ca="1">_xlfn.XLOOKUP(H223,credit[Credit_Min], credit[Credit_Points],,-1)</f>
        <v>5</v>
      </c>
      <c r="N223" s="9">
        <f ca="1">_xlfn.XLOOKUP(I223, dti[DTI_Min],dti[DTI_Points],,-1)</f>
        <v>3</v>
      </c>
      <c r="O223" s="9">
        <f ca="1">_xlfn.XLOOKUP(G223, employment[Emp_Min], employment[Points],,-1)</f>
        <v>5</v>
      </c>
      <c r="P223" s="9">
        <f ca="1">_xlfn.XLOOKUP(J223, default[PrevDefault],default[Default_Points],,-1)</f>
        <v>5</v>
      </c>
      <c r="Q223" s="10">
        <f ca="1">(K223*CONFIG!$K$14)+(L223*CONFIG!$K$15)+(M223*CONFIG!$K$16)+(N223*CONFIG!$K$17)+(O223*CONFIG!$K$18)+(P223*CONFIG!$K$19)</f>
        <v>34</v>
      </c>
      <c r="R223" s="10" t="str">
        <f ca="1">_xlfn.XLOOKUP(Q223,risk[Score_Min],risk[Risk_Level],,-1)</f>
        <v>Low</v>
      </c>
      <c r="S223" s="10" t="str">
        <f t="shared" ca="1" si="35"/>
        <v>Approved</v>
      </c>
      <c r="T223" s="10">
        <f ca="1">IF(applicants[[#This Row],[Decision]]="Approved",1,0)</f>
        <v>1</v>
      </c>
      <c r="U223" s="10" t="str" cm="1">
        <f t="array" aca="1" ref="U223" ca="1">_xlfn.XLOOKUP(H223,{0,600,680,700,740,800},
             {"&lt;600","600–679","680–699","700–739","740–799","800+"},,-1)</f>
        <v>700–739</v>
      </c>
      <c r="V223" s="10" t="str" cm="1">
        <f t="array" aca="1" ref="V223" ca="1">_xlfn.XLOOKUP(I223,{0,0.25,0.4},
             {"&lt;25%","25–40%","40%+"},,-1)</f>
        <v>25–40%</v>
      </c>
      <c r="W223" s="10" t="str" cm="1">
        <f t="array" aca="1" ref="W223" ca="1">_xlfn.XLOOKUP(D223,{0,40000,80000,120000},
             {"&lt;40k","40–79k","80–119k","120k+"},,-1)</f>
        <v>120k+</v>
      </c>
    </row>
    <row r="224" spans="2:23" ht="17" x14ac:dyDescent="0.4">
      <c r="B224" s="9">
        <v>221</v>
      </c>
      <c r="C224" s="9">
        <f t="shared" ca="1" si="27"/>
        <v>33</v>
      </c>
      <c r="D224" s="11">
        <f t="shared" ca="1" si="28"/>
        <v>113860</v>
      </c>
      <c r="E224" s="11">
        <f t="shared" ca="1" si="29"/>
        <v>24392</v>
      </c>
      <c r="F224" s="9">
        <f t="shared" ca="1" si="30"/>
        <v>48</v>
      </c>
      <c r="G224" s="9">
        <f t="shared" ca="1" si="31"/>
        <v>4</v>
      </c>
      <c r="H224" s="9">
        <f t="shared" ca="1" si="32"/>
        <v>846</v>
      </c>
      <c r="I224" s="12">
        <f t="shared" ca="1" si="33"/>
        <v>0.24</v>
      </c>
      <c r="J224" s="9" t="str">
        <f t="shared" ca="1" si="34"/>
        <v>No</v>
      </c>
      <c r="K224" s="9">
        <f ca="1">_xlfn.XLOOKUP(C224,age[Age_Min], age[Age_Points],,-1)</f>
        <v>5</v>
      </c>
      <c r="L224" s="9">
        <f ca="1">_xlfn.XLOOKUP(D224, income[Income_Min], income[Income_Points],,-1)</f>
        <v>6</v>
      </c>
      <c r="M224" s="9">
        <f ca="1">_xlfn.XLOOKUP(H224,credit[Credit_Min], credit[Credit_Points],,-1)</f>
        <v>6</v>
      </c>
      <c r="N224" s="9">
        <f ca="1">_xlfn.XLOOKUP(I224, dti[DTI_Min],dti[DTI_Points],,-1)</f>
        <v>6</v>
      </c>
      <c r="O224" s="9">
        <f ca="1">_xlfn.XLOOKUP(G224, employment[Emp_Min], employment[Points],,-1)</f>
        <v>3</v>
      </c>
      <c r="P224" s="9">
        <f ca="1">_xlfn.XLOOKUP(J224, default[PrevDefault],default[Default_Points],,-1)</f>
        <v>5</v>
      </c>
      <c r="Q224" s="10">
        <f ca="1">(K224*CONFIG!$K$14)+(L224*CONFIG!$K$15)+(M224*CONFIG!$K$16)+(N224*CONFIG!$K$17)+(O224*CONFIG!$K$18)+(P224*CONFIG!$K$19)</f>
        <v>43</v>
      </c>
      <c r="R224" s="10" t="str">
        <f ca="1">_xlfn.XLOOKUP(Q224,risk[Score_Min],risk[Risk_Level],,-1)</f>
        <v>Low</v>
      </c>
      <c r="S224" s="10" t="str">
        <f t="shared" ca="1" si="35"/>
        <v>Approved</v>
      </c>
      <c r="T224" s="10">
        <f ca="1">IF(applicants[[#This Row],[Decision]]="Approved",1,0)</f>
        <v>1</v>
      </c>
      <c r="U224" s="10" t="str" cm="1">
        <f t="array" aca="1" ref="U224" ca="1">_xlfn.XLOOKUP(H224,{0,600,680,700,740,800},
             {"&lt;600","600–679","680–699","700–739","740–799","800+"},,-1)</f>
        <v>800+</v>
      </c>
      <c r="V224" s="10" t="str" cm="1">
        <f t="array" aca="1" ref="V224" ca="1">_xlfn.XLOOKUP(I224,{0,0.25,0.4},
             {"&lt;25%","25–40%","40%+"},,-1)</f>
        <v>&lt;25%</v>
      </c>
      <c r="W224" s="10" t="str" cm="1">
        <f t="array" aca="1" ref="W224" ca="1">_xlfn.XLOOKUP(D224,{0,40000,80000,120000},
             {"&lt;40k","40–79k","80–119k","120k+"},,-1)</f>
        <v>80–119k</v>
      </c>
    </row>
    <row r="225" spans="2:23" ht="17" x14ac:dyDescent="0.4">
      <c r="B225" s="9">
        <v>222</v>
      </c>
      <c r="C225" s="9">
        <f t="shared" ca="1" si="27"/>
        <v>52</v>
      </c>
      <c r="D225" s="11">
        <f t="shared" ca="1" si="28"/>
        <v>91885</v>
      </c>
      <c r="E225" s="11">
        <f t="shared" ca="1" si="29"/>
        <v>14688</v>
      </c>
      <c r="F225" s="9">
        <f t="shared" ca="1" si="30"/>
        <v>24</v>
      </c>
      <c r="G225" s="9">
        <f t="shared" ca="1" si="31"/>
        <v>7</v>
      </c>
      <c r="H225" s="9">
        <f t="shared" ca="1" si="32"/>
        <v>747</v>
      </c>
      <c r="I225" s="12">
        <f t="shared" ca="1" si="33"/>
        <v>0.18</v>
      </c>
      <c r="J225" s="9" t="str">
        <f t="shared" ca="1" si="34"/>
        <v>Yes</v>
      </c>
      <c r="K225" s="9">
        <f ca="1">_xlfn.XLOOKUP(C225,age[Age_Min], age[Age_Points],,-1)</f>
        <v>4</v>
      </c>
      <c r="L225" s="9">
        <f ca="1">_xlfn.XLOOKUP(D225, income[Income_Min], income[Income_Points],,-1)</f>
        <v>6</v>
      </c>
      <c r="M225" s="9">
        <f ca="1">_xlfn.XLOOKUP(H225,credit[Credit_Min], credit[Credit_Points],,-1)</f>
        <v>5</v>
      </c>
      <c r="N225" s="9">
        <f ca="1">_xlfn.XLOOKUP(I225, dti[DTI_Min],dti[DTI_Points],,-1)</f>
        <v>6</v>
      </c>
      <c r="O225" s="9">
        <f ca="1">_xlfn.XLOOKUP(G225, employment[Emp_Min], employment[Points],,-1)</f>
        <v>5</v>
      </c>
      <c r="P225" s="9">
        <f ca="1">_xlfn.XLOOKUP(J225, default[PrevDefault],default[Default_Points],,-1)</f>
        <v>0</v>
      </c>
      <c r="Q225" s="10">
        <f ca="1">(K225*CONFIG!$K$14)+(L225*CONFIG!$K$15)+(M225*CONFIG!$K$16)+(N225*CONFIG!$K$17)+(O225*CONFIG!$K$18)+(P225*CONFIG!$K$19)</f>
        <v>37</v>
      </c>
      <c r="R225" s="10" t="str">
        <f ca="1">_xlfn.XLOOKUP(Q225,risk[Score_Min],risk[Risk_Level],,-1)</f>
        <v>Low</v>
      </c>
      <c r="S225" s="10" t="str">
        <f t="shared" ca="1" si="35"/>
        <v>Approved</v>
      </c>
      <c r="T225" s="10">
        <f ca="1">IF(applicants[[#This Row],[Decision]]="Approved",1,0)</f>
        <v>1</v>
      </c>
      <c r="U225" s="10" t="str" cm="1">
        <f t="array" aca="1" ref="U225" ca="1">_xlfn.XLOOKUP(H225,{0,600,680,700,740,800},
             {"&lt;600","600–679","680–699","700–739","740–799","800+"},,-1)</f>
        <v>740–799</v>
      </c>
      <c r="V225" s="10" t="str" cm="1">
        <f t="array" aca="1" ref="V225" ca="1">_xlfn.XLOOKUP(I225,{0,0.25,0.4},
             {"&lt;25%","25–40%","40%+"},,-1)</f>
        <v>&lt;25%</v>
      </c>
      <c r="W225" s="10" t="str" cm="1">
        <f t="array" aca="1" ref="W225" ca="1">_xlfn.XLOOKUP(D225,{0,40000,80000,120000},
             {"&lt;40k","40–79k","80–119k","120k+"},,-1)</f>
        <v>80–119k</v>
      </c>
    </row>
    <row r="226" spans="2:23" ht="17" x14ac:dyDescent="0.4">
      <c r="B226" s="9">
        <v>223</v>
      </c>
      <c r="C226" s="9">
        <f t="shared" ca="1" si="27"/>
        <v>53</v>
      </c>
      <c r="D226" s="11">
        <f t="shared" ca="1" si="28"/>
        <v>63826</v>
      </c>
      <c r="E226" s="11">
        <f t="shared" ca="1" si="29"/>
        <v>32353</v>
      </c>
      <c r="F226" s="9">
        <f t="shared" ca="1" si="30"/>
        <v>12</v>
      </c>
      <c r="G226" s="9">
        <f t="shared" ca="1" si="31"/>
        <v>8</v>
      </c>
      <c r="H226" s="9">
        <f t="shared" ca="1" si="32"/>
        <v>793</v>
      </c>
      <c r="I226" s="12">
        <f t="shared" ca="1" si="33"/>
        <v>0.14000000000000001</v>
      </c>
      <c r="J226" s="9" t="str">
        <f t="shared" ca="1" si="34"/>
        <v>No</v>
      </c>
      <c r="K226" s="9">
        <f ca="1">_xlfn.XLOOKUP(C226,age[Age_Min], age[Age_Points],,-1)</f>
        <v>4</v>
      </c>
      <c r="L226" s="9">
        <f ca="1">_xlfn.XLOOKUP(D226, income[Income_Min], income[Income_Points],,-1)</f>
        <v>5</v>
      </c>
      <c r="M226" s="9">
        <f ca="1">_xlfn.XLOOKUP(H226,credit[Credit_Min], credit[Credit_Points],,-1)</f>
        <v>6</v>
      </c>
      <c r="N226" s="9">
        <f ca="1">_xlfn.XLOOKUP(I226, dti[DTI_Min],dti[DTI_Points],,-1)</f>
        <v>6</v>
      </c>
      <c r="O226" s="9">
        <f ca="1">_xlfn.XLOOKUP(G226, employment[Emp_Min], employment[Points],,-1)</f>
        <v>5</v>
      </c>
      <c r="P226" s="9">
        <f ca="1">_xlfn.XLOOKUP(J226, default[PrevDefault],default[Default_Points],,-1)</f>
        <v>5</v>
      </c>
      <c r="Q226" s="10">
        <f ca="1">(K226*CONFIG!$K$14)+(L226*CONFIG!$K$15)+(M226*CONFIG!$K$16)+(N226*CONFIG!$K$17)+(O226*CONFIG!$K$18)+(P226*CONFIG!$K$19)</f>
        <v>43</v>
      </c>
      <c r="R226" s="10" t="str">
        <f ca="1">_xlfn.XLOOKUP(Q226,risk[Score_Min],risk[Risk_Level],,-1)</f>
        <v>Low</v>
      </c>
      <c r="S226" s="10" t="str">
        <f t="shared" ca="1" si="35"/>
        <v>Approved</v>
      </c>
      <c r="T226" s="10">
        <f ca="1">IF(applicants[[#This Row],[Decision]]="Approved",1,0)</f>
        <v>1</v>
      </c>
      <c r="U226" s="10" t="str" cm="1">
        <f t="array" aca="1" ref="U226" ca="1">_xlfn.XLOOKUP(H226,{0,600,680,700,740,800},
             {"&lt;600","600–679","680–699","700–739","740–799","800+"},,-1)</f>
        <v>740–799</v>
      </c>
      <c r="V226" s="10" t="str" cm="1">
        <f t="array" aca="1" ref="V226" ca="1">_xlfn.XLOOKUP(I226,{0,0.25,0.4},
             {"&lt;25%","25–40%","40%+"},,-1)</f>
        <v>&lt;25%</v>
      </c>
      <c r="W226" s="10" t="str" cm="1">
        <f t="array" aca="1" ref="W226" ca="1">_xlfn.XLOOKUP(D226,{0,40000,80000,120000},
             {"&lt;40k","40–79k","80–119k","120k+"},,-1)</f>
        <v>40–79k</v>
      </c>
    </row>
    <row r="227" spans="2:23" ht="17" x14ac:dyDescent="0.4">
      <c r="B227" s="9">
        <v>224</v>
      </c>
      <c r="C227" s="9">
        <f t="shared" ca="1" si="27"/>
        <v>33</v>
      </c>
      <c r="D227" s="11">
        <f t="shared" ca="1" si="28"/>
        <v>39745</v>
      </c>
      <c r="E227" s="11">
        <f t="shared" ca="1" si="29"/>
        <v>20855</v>
      </c>
      <c r="F227" s="9">
        <f t="shared" ca="1" si="30"/>
        <v>60</v>
      </c>
      <c r="G227" s="9">
        <f t="shared" ca="1" si="31"/>
        <v>10</v>
      </c>
      <c r="H227" s="9">
        <f t="shared" ca="1" si="32"/>
        <v>718</v>
      </c>
      <c r="I227" s="12">
        <f t="shared" ca="1" si="33"/>
        <v>0.24</v>
      </c>
      <c r="J227" s="9" t="str">
        <f t="shared" ca="1" si="34"/>
        <v>No</v>
      </c>
      <c r="K227" s="9">
        <f ca="1">_xlfn.XLOOKUP(C227,age[Age_Min], age[Age_Points],,-1)</f>
        <v>5</v>
      </c>
      <c r="L227" s="9">
        <f ca="1">_xlfn.XLOOKUP(D227, income[Income_Min], income[Income_Points],,-1)</f>
        <v>2</v>
      </c>
      <c r="M227" s="9">
        <f ca="1">_xlfn.XLOOKUP(H227,credit[Credit_Min], credit[Credit_Points],,-1)</f>
        <v>5</v>
      </c>
      <c r="N227" s="9">
        <f ca="1">_xlfn.XLOOKUP(I227, dti[DTI_Min],dti[DTI_Points],,-1)</f>
        <v>6</v>
      </c>
      <c r="O227" s="9">
        <f ca="1">_xlfn.XLOOKUP(G227, employment[Emp_Min], employment[Points],,-1)</f>
        <v>5</v>
      </c>
      <c r="P227" s="9">
        <f ca="1">_xlfn.XLOOKUP(J227, default[PrevDefault],default[Default_Points],,-1)</f>
        <v>5</v>
      </c>
      <c r="Q227" s="10">
        <f ca="1">(K227*CONFIG!$K$14)+(L227*CONFIG!$K$15)+(M227*CONFIG!$K$16)+(N227*CONFIG!$K$17)+(O227*CONFIG!$K$18)+(P227*CONFIG!$K$19)</f>
        <v>39</v>
      </c>
      <c r="R227" s="10" t="str">
        <f ca="1">_xlfn.XLOOKUP(Q227,risk[Score_Min],risk[Risk_Level],,-1)</f>
        <v>Low</v>
      </c>
      <c r="S227" s="10" t="str">
        <f t="shared" ca="1" si="35"/>
        <v>Approved</v>
      </c>
      <c r="T227" s="10">
        <f ca="1">IF(applicants[[#This Row],[Decision]]="Approved",1,0)</f>
        <v>1</v>
      </c>
      <c r="U227" s="10" t="str" cm="1">
        <f t="array" aca="1" ref="U227" ca="1">_xlfn.XLOOKUP(H227,{0,600,680,700,740,800},
             {"&lt;600","600–679","680–699","700–739","740–799","800+"},,-1)</f>
        <v>700–739</v>
      </c>
      <c r="V227" s="10" t="str" cm="1">
        <f t="array" aca="1" ref="V227" ca="1">_xlfn.XLOOKUP(I227,{0,0.25,0.4},
             {"&lt;25%","25–40%","40%+"},,-1)</f>
        <v>&lt;25%</v>
      </c>
      <c r="W227" s="10" t="str" cm="1">
        <f t="array" aca="1" ref="W227" ca="1">_xlfn.XLOOKUP(D227,{0,40000,80000,120000},
             {"&lt;40k","40–79k","80–119k","120k+"},,-1)</f>
        <v>&lt;40k</v>
      </c>
    </row>
    <row r="228" spans="2:23" ht="17" x14ac:dyDescent="0.4">
      <c r="B228" s="9">
        <v>225</v>
      </c>
      <c r="C228" s="9">
        <f t="shared" ca="1" si="27"/>
        <v>35</v>
      </c>
      <c r="D228" s="11">
        <f t="shared" ca="1" si="28"/>
        <v>46720</v>
      </c>
      <c r="E228" s="11">
        <f t="shared" ca="1" si="29"/>
        <v>7285</v>
      </c>
      <c r="F228" s="9">
        <f t="shared" ca="1" si="30"/>
        <v>12</v>
      </c>
      <c r="G228" s="9">
        <f t="shared" ca="1" si="31"/>
        <v>1</v>
      </c>
      <c r="H228" s="9">
        <f t="shared" ca="1" si="32"/>
        <v>756</v>
      </c>
      <c r="I228" s="12">
        <f t="shared" ca="1" si="33"/>
        <v>0.43</v>
      </c>
      <c r="J228" s="9" t="str">
        <f t="shared" ca="1" si="34"/>
        <v>No</v>
      </c>
      <c r="K228" s="9">
        <f ca="1">_xlfn.XLOOKUP(C228,age[Age_Min], age[Age_Points],,-1)</f>
        <v>5</v>
      </c>
      <c r="L228" s="9">
        <f ca="1">_xlfn.XLOOKUP(D228, income[Income_Min], income[Income_Points],,-1)</f>
        <v>5</v>
      </c>
      <c r="M228" s="9">
        <f ca="1">_xlfn.XLOOKUP(H228,credit[Credit_Min], credit[Credit_Points],,-1)</f>
        <v>6</v>
      </c>
      <c r="N228" s="9">
        <f ca="1">_xlfn.XLOOKUP(I228, dti[DTI_Min],dti[DTI_Points],,-1)</f>
        <v>1</v>
      </c>
      <c r="O228" s="9">
        <f ca="1">_xlfn.XLOOKUP(G228, employment[Emp_Min], employment[Points],,-1)</f>
        <v>1</v>
      </c>
      <c r="P228" s="9">
        <f ca="1">_xlfn.XLOOKUP(J228, default[PrevDefault],default[Default_Points],,-1)</f>
        <v>5</v>
      </c>
      <c r="Q228" s="10">
        <f ca="1">(K228*CONFIG!$K$14)+(L228*CONFIG!$K$15)+(M228*CONFIG!$K$16)+(N228*CONFIG!$K$17)+(O228*CONFIG!$K$18)+(P228*CONFIG!$K$19)</f>
        <v>30</v>
      </c>
      <c r="R228" s="10" t="str">
        <f ca="1">_xlfn.XLOOKUP(Q228,risk[Score_Min],risk[Risk_Level],,-1)</f>
        <v>Low</v>
      </c>
      <c r="S228" s="10" t="str">
        <f t="shared" ca="1" si="35"/>
        <v>Approved</v>
      </c>
      <c r="T228" s="10">
        <f ca="1">IF(applicants[[#This Row],[Decision]]="Approved",1,0)</f>
        <v>1</v>
      </c>
      <c r="U228" s="10" t="str" cm="1">
        <f t="array" aca="1" ref="U228" ca="1">_xlfn.XLOOKUP(H228,{0,600,680,700,740,800},
             {"&lt;600","600–679","680–699","700–739","740–799","800+"},,-1)</f>
        <v>740–799</v>
      </c>
      <c r="V228" s="10" t="str" cm="1">
        <f t="array" aca="1" ref="V228" ca="1">_xlfn.XLOOKUP(I228,{0,0.25,0.4},
             {"&lt;25%","25–40%","40%+"},,-1)</f>
        <v>40%+</v>
      </c>
      <c r="W228" s="10" t="str" cm="1">
        <f t="array" aca="1" ref="W228" ca="1">_xlfn.XLOOKUP(D228,{0,40000,80000,120000},
             {"&lt;40k","40–79k","80–119k","120k+"},,-1)</f>
        <v>40–79k</v>
      </c>
    </row>
    <row r="229" spans="2:23" ht="17" x14ac:dyDescent="0.4">
      <c r="B229" s="9">
        <v>226</v>
      </c>
      <c r="C229" s="9">
        <f t="shared" ca="1" si="27"/>
        <v>22</v>
      </c>
      <c r="D229" s="11">
        <f t="shared" ca="1" si="28"/>
        <v>51649</v>
      </c>
      <c r="E229" s="11">
        <f t="shared" ca="1" si="29"/>
        <v>7771</v>
      </c>
      <c r="F229" s="9">
        <f t="shared" ca="1" si="30"/>
        <v>60</v>
      </c>
      <c r="G229" s="9">
        <f t="shared" ca="1" si="31"/>
        <v>2</v>
      </c>
      <c r="H229" s="9">
        <f t="shared" ca="1" si="32"/>
        <v>640</v>
      </c>
      <c r="I229" s="12">
        <f t="shared" ca="1" si="33"/>
        <v>0.14000000000000001</v>
      </c>
      <c r="J229" s="9" t="str">
        <f t="shared" ca="1" si="34"/>
        <v>No</v>
      </c>
      <c r="K229" s="9">
        <f ca="1">_xlfn.XLOOKUP(C229,age[Age_Min], age[Age_Points],,-1)</f>
        <v>2</v>
      </c>
      <c r="L229" s="9">
        <f ca="1">_xlfn.XLOOKUP(D229, income[Income_Min], income[Income_Points],,-1)</f>
        <v>5</v>
      </c>
      <c r="M229" s="9">
        <f ca="1">_xlfn.XLOOKUP(H229,credit[Credit_Min], credit[Credit_Points],,-1)</f>
        <v>3</v>
      </c>
      <c r="N229" s="9">
        <f ca="1">_xlfn.XLOOKUP(I229, dti[DTI_Min],dti[DTI_Points],,-1)</f>
        <v>6</v>
      </c>
      <c r="O229" s="9">
        <f ca="1">_xlfn.XLOOKUP(G229, employment[Emp_Min], employment[Points],,-1)</f>
        <v>3</v>
      </c>
      <c r="P229" s="9">
        <f ca="1">_xlfn.XLOOKUP(J229, default[PrevDefault],default[Default_Points],,-1)</f>
        <v>5</v>
      </c>
      <c r="Q229" s="10">
        <f ca="1">(K229*CONFIG!$K$14)+(L229*CONFIG!$K$15)+(M229*CONFIG!$K$16)+(N229*CONFIG!$K$17)+(O229*CONFIG!$K$18)+(P229*CONFIG!$K$19)</f>
        <v>33</v>
      </c>
      <c r="R229" s="10" t="str">
        <f ca="1">_xlfn.XLOOKUP(Q229,risk[Score_Min],risk[Risk_Level],,-1)</f>
        <v>Low</v>
      </c>
      <c r="S229" s="10" t="str">
        <f t="shared" ca="1" si="35"/>
        <v>Approved</v>
      </c>
      <c r="T229" s="10">
        <f ca="1">IF(applicants[[#This Row],[Decision]]="Approved",1,0)</f>
        <v>1</v>
      </c>
      <c r="U229" s="10" t="str" cm="1">
        <f t="array" aca="1" ref="U229" ca="1">_xlfn.XLOOKUP(H229,{0,600,680,700,740,800},
             {"&lt;600","600–679","680–699","700–739","740–799","800+"},,-1)</f>
        <v>600–679</v>
      </c>
      <c r="V229" s="10" t="str" cm="1">
        <f t="array" aca="1" ref="V229" ca="1">_xlfn.XLOOKUP(I229,{0,0.25,0.4},
             {"&lt;25%","25–40%","40%+"},,-1)</f>
        <v>&lt;25%</v>
      </c>
      <c r="W229" s="10" t="str" cm="1">
        <f t="array" aca="1" ref="W229" ca="1">_xlfn.XLOOKUP(D229,{0,40000,80000,120000},
             {"&lt;40k","40–79k","80–119k","120k+"},,-1)</f>
        <v>40–79k</v>
      </c>
    </row>
    <row r="230" spans="2:23" ht="17" x14ac:dyDescent="0.4">
      <c r="B230" s="9">
        <v>227</v>
      </c>
      <c r="C230" s="9">
        <f t="shared" ca="1" si="27"/>
        <v>42</v>
      </c>
      <c r="D230" s="11">
        <f t="shared" ca="1" si="28"/>
        <v>65631</v>
      </c>
      <c r="E230" s="11">
        <f t="shared" ca="1" si="29"/>
        <v>13405</v>
      </c>
      <c r="F230" s="9">
        <f t="shared" ca="1" si="30"/>
        <v>60</v>
      </c>
      <c r="G230" s="9">
        <f t="shared" ca="1" si="31"/>
        <v>1</v>
      </c>
      <c r="H230" s="9">
        <f t="shared" ca="1" si="32"/>
        <v>614</v>
      </c>
      <c r="I230" s="12">
        <f t="shared" ca="1" si="33"/>
        <v>0.34</v>
      </c>
      <c r="J230" s="9" t="str">
        <f t="shared" ca="1" si="34"/>
        <v>No</v>
      </c>
      <c r="K230" s="9">
        <f ca="1">_xlfn.XLOOKUP(C230,age[Age_Min], age[Age_Points],,-1)</f>
        <v>4</v>
      </c>
      <c r="L230" s="9">
        <f ca="1">_xlfn.XLOOKUP(D230, income[Income_Min], income[Income_Points],,-1)</f>
        <v>5</v>
      </c>
      <c r="M230" s="9">
        <f ca="1">_xlfn.XLOOKUP(H230,credit[Credit_Min], credit[Credit_Points],,-1)</f>
        <v>3</v>
      </c>
      <c r="N230" s="9">
        <f ca="1">_xlfn.XLOOKUP(I230, dti[DTI_Min],dti[DTI_Points],,-1)</f>
        <v>3</v>
      </c>
      <c r="O230" s="9">
        <f ca="1">_xlfn.XLOOKUP(G230, employment[Emp_Min], employment[Points],,-1)</f>
        <v>1</v>
      </c>
      <c r="P230" s="9">
        <f ca="1">_xlfn.XLOOKUP(J230, default[PrevDefault],default[Default_Points],,-1)</f>
        <v>5</v>
      </c>
      <c r="Q230" s="10">
        <f ca="1">(K230*CONFIG!$K$14)+(L230*CONFIG!$K$15)+(M230*CONFIG!$K$16)+(N230*CONFIG!$K$17)+(O230*CONFIG!$K$18)+(P230*CONFIG!$K$19)</f>
        <v>27</v>
      </c>
      <c r="R230" s="10" t="str">
        <f ca="1">_xlfn.XLOOKUP(Q230,risk[Score_Min],risk[Risk_Level],,-1)</f>
        <v>Medium</v>
      </c>
      <c r="S230" s="10" t="str">
        <f t="shared" ca="1" si="35"/>
        <v>Rejected</v>
      </c>
      <c r="T230" s="10">
        <f ca="1">IF(applicants[[#This Row],[Decision]]="Approved",1,0)</f>
        <v>0</v>
      </c>
      <c r="U230" s="10" t="str" cm="1">
        <f t="array" aca="1" ref="U230" ca="1">_xlfn.XLOOKUP(H230,{0,600,680,700,740,800},
             {"&lt;600","600–679","680–699","700–739","740–799","800+"},,-1)</f>
        <v>600–679</v>
      </c>
      <c r="V230" s="10" t="str" cm="1">
        <f t="array" aca="1" ref="V230" ca="1">_xlfn.XLOOKUP(I230,{0,0.25,0.4},
             {"&lt;25%","25–40%","40%+"},,-1)</f>
        <v>25–40%</v>
      </c>
      <c r="W230" s="10" t="str" cm="1">
        <f t="array" aca="1" ref="W230" ca="1">_xlfn.XLOOKUP(D230,{0,40000,80000,120000},
             {"&lt;40k","40–79k","80–119k","120k+"},,-1)</f>
        <v>40–79k</v>
      </c>
    </row>
    <row r="231" spans="2:23" ht="17" x14ac:dyDescent="0.4">
      <c r="B231" s="9">
        <v>228</v>
      </c>
      <c r="C231" s="9">
        <f t="shared" ca="1" si="27"/>
        <v>44</v>
      </c>
      <c r="D231" s="11">
        <f t="shared" ca="1" si="28"/>
        <v>34104</v>
      </c>
      <c r="E231" s="11">
        <f t="shared" ca="1" si="29"/>
        <v>7255</v>
      </c>
      <c r="F231" s="9">
        <f t="shared" ca="1" si="30"/>
        <v>36</v>
      </c>
      <c r="G231" s="9">
        <f t="shared" ca="1" si="31"/>
        <v>8</v>
      </c>
      <c r="H231" s="9">
        <f t="shared" ca="1" si="32"/>
        <v>651</v>
      </c>
      <c r="I231" s="12">
        <f t="shared" ca="1" si="33"/>
        <v>0.48</v>
      </c>
      <c r="J231" s="9" t="str">
        <f t="shared" ca="1" si="34"/>
        <v>No</v>
      </c>
      <c r="K231" s="9">
        <f ca="1">_xlfn.XLOOKUP(C231,age[Age_Min], age[Age_Points],,-1)</f>
        <v>4</v>
      </c>
      <c r="L231" s="9">
        <f ca="1">_xlfn.XLOOKUP(D231, income[Income_Min], income[Income_Points],,-1)</f>
        <v>2</v>
      </c>
      <c r="M231" s="9">
        <f ca="1">_xlfn.XLOOKUP(H231,credit[Credit_Min], credit[Credit_Points],,-1)</f>
        <v>3</v>
      </c>
      <c r="N231" s="9">
        <f ca="1">_xlfn.XLOOKUP(I231, dti[DTI_Min],dti[DTI_Points],,-1)</f>
        <v>1</v>
      </c>
      <c r="O231" s="9">
        <f ca="1">_xlfn.XLOOKUP(G231, employment[Emp_Min], employment[Points],,-1)</f>
        <v>5</v>
      </c>
      <c r="P231" s="9">
        <f ca="1">_xlfn.XLOOKUP(J231, default[PrevDefault],default[Default_Points],,-1)</f>
        <v>5</v>
      </c>
      <c r="Q231" s="10">
        <f ca="1">(K231*CONFIG!$K$14)+(L231*CONFIG!$K$15)+(M231*CONFIG!$K$16)+(N231*CONFIG!$K$17)+(O231*CONFIG!$K$18)+(P231*CONFIG!$K$19)</f>
        <v>24</v>
      </c>
      <c r="R231" s="10" t="str">
        <f ca="1">_xlfn.XLOOKUP(Q231,risk[Score_Min],risk[Risk_Level],,-1)</f>
        <v>Medium</v>
      </c>
      <c r="S231" s="10" t="str">
        <f t="shared" ca="1" si="35"/>
        <v>Rejected</v>
      </c>
      <c r="T231" s="10">
        <f ca="1">IF(applicants[[#This Row],[Decision]]="Approved",1,0)</f>
        <v>0</v>
      </c>
      <c r="U231" s="10" t="str" cm="1">
        <f t="array" aca="1" ref="U231" ca="1">_xlfn.XLOOKUP(H231,{0,600,680,700,740,800},
             {"&lt;600","600–679","680–699","700–739","740–799","800+"},,-1)</f>
        <v>600–679</v>
      </c>
      <c r="V231" s="10" t="str" cm="1">
        <f t="array" aca="1" ref="V231" ca="1">_xlfn.XLOOKUP(I231,{0,0.25,0.4},
             {"&lt;25%","25–40%","40%+"},,-1)</f>
        <v>40%+</v>
      </c>
      <c r="W231" s="10" t="str" cm="1">
        <f t="array" aca="1" ref="W231" ca="1">_xlfn.XLOOKUP(D231,{0,40000,80000,120000},
             {"&lt;40k","40–79k","80–119k","120k+"},,-1)</f>
        <v>&lt;40k</v>
      </c>
    </row>
    <row r="232" spans="2:23" ht="17" x14ac:dyDescent="0.4">
      <c r="B232" s="9">
        <v>229</v>
      </c>
      <c r="C232" s="9">
        <f t="shared" ca="1" si="27"/>
        <v>54</v>
      </c>
      <c r="D232" s="11">
        <f t="shared" ca="1" si="28"/>
        <v>42704</v>
      </c>
      <c r="E232" s="11">
        <f t="shared" ca="1" si="29"/>
        <v>22602</v>
      </c>
      <c r="F232" s="9">
        <f t="shared" ca="1" si="30"/>
        <v>60</v>
      </c>
      <c r="G232" s="9">
        <f t="shared" ca="1" si="31"/>
        <v>0</v>
      </c>
      <c r="H232" s="9">
        <f t="shared" ca="1" si="32"/>
        <v>554</v>
      </c>
      <c r="I232" s="12">
        <f t="shared" ca="1" si="33"/>
        <v>0.21</v>
      </c>
      <c r="J232" s="9" t="str">
        <f t="shared" ca="1" si="34"/>
        <v>No</v>
      </c>
      <c r="K232" s="9">
        <f ca="1">_xlfn.XLOOKUP(C232,age[Age_Min], age[Age_Points],,-1)</f>
        <v>4</v>
      </c>
      <c r="L232" s="9">
        <f ca="1">_xlfn.XLOOKUP(D232, income[Income_Min], income[Income_Points],,-1)</f>
        <v>5</v>
      </c>
      <c r="M232" s="9">
        <f ca="1">_xlfn.XLOOKUP(H232,credit[Credit_Min], credit[Credit_Points],,-1)</f>
        <v>1</v>
      </c>
      <c r="N232" s="9">
        <f ca="1">_xlfn.XLOOKUP(I232, dti[DTI_Min],dti[DTI_Points],,-1)</f>
        <v>6</v>
      </c>
      <c r="O232" s="9">
        <f ca="1">_xlfn.XLOOKUP(G232, employment[Emp_Min], employment[Points],,-1)</f>
        <v>1</v>
      </c>
      <c r="P232" s="9">
        <f ca="1">_xlfn.XLOOKUP(J232, default[PrevDefault],default[Default_Points],,-1)</f>
        <v>5</v>
      </c>
      <c r="Q232" s="10">
        <f ca="1">(K232*CONFIG!$K$14)+(L232*CONFIG!$K$15)+(M232*CONFIG!$K$16)+(N232*CONFIG!$K$17)+(O232*CONFIG!$K$18)+(P232*CONFIG!$K$19)</f>
        <v>29</v>
      </c>
      <c r="R232" s="10" t="str">
        <f ca="1">_xlfn.XLOOKUP(Q232,risk[Score_Min],risk[Risk_Level],,-1)</f>
        <v>Medium</v>
      </c>
      <c r="S232" s="10" t="str">
        <f t="shared" ca="1" si="35"/>
        <v>Approved</v>
      </c>
      <c r="T232" s="10">
        <f ca="1">IF(applicants[[#This Row],[Decision]]="Approved",1,0)</f>
        <v>1</v>
      </c>
      <c r="U232" s="10" t="str" cm="1">
        <f t="array" aca="1" ref="U232" ca="1">_xlfn.XLOOKUP(H232,{0,600,680,700,740,800},
             {"&lt;600","600–679","680–699","700–739","740–799","800+"},,-1)</f>
        <v>&lt;600</v>
      </c>
      <c r="V232" s="10" t="str" cm="1">
        <f t="array" aca="1" ref="V232" ca="1">_xlfn.XLOOKUP(I232,{0,0.25,0.4},
             {"&lt;25%","25–40%","40%+"},,-1)</f>
        <v>&lt;25%</v>
      </c>
      <c r="W232" s="10" t="str" cm="1">
        <f t="array" aca="1" ref="W232" ca="1">_xlfn.XLOOKUP(D232,{0,40000,80000,120000},
             {"&lt;40k","40–79k","80–119k","120k+"},,-1)</f>
        <v>40–79k</v>
      </c>
    </row>
    <row r="233" spans="2:23" ht="17" x14ac:dyDescent="0.4">
      <c r="B233" s="9">
        <v>230</v>
      </c>
      <c r="C233" s="9">
        <f t="shared" ca="1" si="27"/>
        <v>42</v>
      </c>
      <c r="D233" s="11">
        <f t="shared" ca="1" si="28"/>
        <v>38177</v>
      </c>
      <c r="E233" s="11">
        <f t="shared" ca="1" si="29"/>
        <v>14016</v>
      </c>
      <c r="F233" s="9">
        <f t="shared" ca="1" si="30"/>
        <v>12</v>
      </c>
      <c r="G233" s="9">
        <f t="shared" ca="1" si="31"/>
        <v>9</v>
      </c>
      <c r="H233" s="9">
        <f t="shared" ca="1" si="32"/>
        <v>806</v>
      </c>
      <c r="I233" s="12">
        <f t="shared" ca="1" si="33"/>
        <v>0.43</v>
      </c>
      <c r="J233" s="9" t="str">
        <f t="shared" ca="1" si="34"/>
        <v>No</v>
      </c>
      <c r="K233" s="9">
        <f ca="1">_xlfn.XLOOKUP(C233,age[Age_Min], age[Age_Points],,-1)</f>
        <v>4</v>
      </c>
      <c r="L233" s="9">
        <f ca="1">_xlfn.XLOOKUP(D233, income[Income_Min], income[Income_Points],,-1)</f>
        <v>2</v>
      </c>
      <c r="M233" s="9">
        <f ca="1">_xlfn.XLOOKUP(H233,credit[Credit_Min], credit[Credit_Points],,-1)</f>
        <v>6</v>
      </c>
      <c r="N233" s="9">
        <f ca="1">_xlfn.XLOOKUP(I233, dti[DTI_Min],dti[DTI_Points],,-1)</f>
        <v>1</v>
      </c>
      <c r="O233" s="9">
        <f ca="1">_xlfn.XLOOKUP(G233, employment[Emp_Min], employment[Points],,-1)</f>
        <v>5</v>
      </c>
      <c r="P233" s="9">
        <f ca="1">_xlfn.XLOOKUP(J233, default[PrevDefault],default[Default_Points],,-1)</f>
        <v>5</v>
      </c>
      <c r="Q233" s="10">
        <f ca="1">(K233*CONFIG!$K$14)+(L233*CONFIG!$K$15)+(M233*CONFIG!$K$16)+(N233*CONFIG!$K$17)+(O233*CONFIG!$K$18)+(P233*CONFIG!$K$19)</f>
        <v>30</v>
      </c>
      <c r="R233" s="10" t="str">
        <f ca="1">_xlfn.XLOOKUP(Q233,risk[Score_Min],risk[Risk_Level],,-1)</f>
        <v>Low</v>
      </c>
      <c r="S233" s="10" t="str">
        <f t="shared" ca="1" si="35"/>
        <v>Approved</v>
      </c>
      <c r="T233" s="10">
        <f ca="1">IF(applicants[[#This Row],[Decision]]="Approved",1,0)</f>
        <v>1</v>
      </c>
      <c r="U233" s="10" t="str" cm="1">
        <f t="array" aca="1" ref="U233" ca="1">_xlfn.XLOOKUP(H233,{0,600,680,700,740,800},
             {"&lt;600","600–679","680–699","700–739","740–799","800+"},,-1)</f>
        <v>800+</v>
      </c>
      <c r="V233" s="10" t="str" cm="1">
        <f t="array" aca="1" ref="V233" ca="1">_xlfn.XLOOKUP(I233,{0,0.25,0.4},
             {"&lt;25%","25–40%","40%+"},,-1)</f>
        <v>40%+</v>
      </c>
      <c r="W233" s="10" t="str" cm="1">
        <f t="array" aca="1" ref="W233" ca="1">_xlfn.XLOOKUP(D233,{0,40000,80000,120000},
             {"&lt;40k","40–79k","80–119k","120k+"},,-1)</f>
        <v>&lt;40k</v>
      </c>
    </row>
    <row r="234" spans="2:23" ht="17" x14ac:dyDescent="0.4">
      <c r="B234" s="9">
        <v>231</v>
      </c>
      <c r="C234" s="9">
        <f t="shared" ca="1" si="27"/>
        <v>57</v>
      </c>
      <c r="D234" s="11">
        <f t="shared" ca="1" si="28"/>
        <v>91815</v>
      </c>
      <c r="E234" s="11">
        <f t="shared" ca="1" si="29"/>
        <v>25200</v>
      </c>
      <c r="F234" s="9">
        <f t="shared" ca="1" si="30"/>
        <v>60</v>
      </c>
      <c r="G234" s="9">
        <f t="shared" ca="1" si="31"/>
        <v>5</v>
      </c>
      <c r="H234" s="9">
        <f t="shared" ca="1" si="32"/>
        <v>819</v>
      </c>
      <c r="I234" s="12">
        <f t="shared" ca="1" si="33"/>
        <v>0.48</v>
      </c>
      <c r="J234" s="9" t="str">
        <f t="shared" ca="1" si="34"/>
        <v>No</v>
      </c>
      <c r="K234" s="9">
        <f ca="1">_xlfn.XLOOKUP(C234,age[Age_Min], age[Age_Points],,-1)</f>
        <v>4</v>
      </c>
      <c r="L234" s="9">
        <f ca="1">_xlfn.XLOOKUP(D234, income[Income_Min], income[Income_Points],,-1)</f>
        <v>6</v>
      </c>
      <c r="M234" s="9">
        <f ca="1">_xlfn.XLOOKUP(H234,credit[Credit_Min], credit[Credit_Points],,-1)</f>
        <v>6</v>
      </c>
      <c r="N234" s="9">
        <f ca="1">_xlfn.XLOOKUP(I234, dti[DTI_Min],dti[DTI_Points],,-1)</f>
        <v>1</v>
      </c>
      <c r="O234" s="9">
        <f ca="1">_xlfn.XLOOKUP(G234, employment[Emp_Min], employment[Points],,-1)</f>
        <v>3</v>
      </c>
      <c r="P234" s="9">
        <f ca="1">_xlfn.XLOOKUP(J234, default[PrevDefault],default[Default_Points],,-1)</f>
        <v>5</v>
      </c>
      <c r="Q234" s="10">
        <f ca="1">(K234*CONFIG!$K$14)+(L234*CONFIG!$K$15)+(M234*CONFIG!$K$16)+(N234*CONFIG!$K$17)+(O234*CONFIG!$K$18)+(P234*CONFIG!$K$19)</f>
        <v>32</v>
      </c>
      <c r="R234" s="10" t="str">
        <f ca="1">_xlfn.XLOOKUP(Q234,risk[Score_Min],risk[Risk_Level],,-1)</f>
        <v>Low</v>
      </c>
      <c r="S234" s="10" t="str">
        <f t="shared" ca="1" si="35"/>
        <v>Approved</v>
      </c>
      <c r="T234" s="10">
        <f ca="1">IF(applicants[[#This Row],[Decision]]="Approved",1,0)</f>
        <v>1</v>
      </c>
      <c r="U234" s="10" t="str" cm="1">
        <f t="array" aca="1" ref="U234" ca="1">_xlfn.XLOOKUP(H234,{0,600,680,700,740,800},
             {"&lt;600","600–679","680–699","700–739","740–799","800+"},,-1)</f>
        <v>800+</v>
      </c>
      <c r="V234" s="10" t="str" cm="1">
        <f t="array" aca="1" ref="V234" ca="1">_xlfn.XLOOKUP(I234,{0,0.25,0.4},
             {"&lt;25%","25–40%","40%+"},,-1)</f>
        <v>40%+</v>
      </c>
      <c r="W234" s="10" t="str" cm="1">
        <f t="array" aca="1" ref="W234" ca="1">_xlfn.XLOOKUP(D234,{0,40000,80000,120000},
             {"&lt;40k","40–79k","80–119k","120k+"},,-1)</f>
        <v>80–119k</v>
      </c>
    </row>
    <row r="235" spans="2:23" ht="17" x14ac:dyDescent="0.4">
      <c r="B235" s="9">
        <v>232</v>
      </c>
      <c r="C235" s="9">
        <f t="shared" ca="1" si="27"/>
        <v>53</v>
      </c>
      <c r="D235" s="11">
        <f t="shared" ca="1" si="28"/>
        <v>103239</v>
      </c>
      <c r="E235" s="11">
        <f t="shared" ca="1" si="29"/>
        <v>16124</v>
      </c>
      <c r="F235" s="9">
        <f t="shared" ca="1" si="30"/>
        <v>60</v>
      </c>
      <c r="G235" s="9">
        <f t="shared" ca="1" si="31"/>
        <v>5</v>
      </c>
      <c r="H235" s="9">
        <f t="shared" ca="1" si="32"/>
        <v>602</v>
      </c>
      <c r="I235" s="12">
        <f t="shared" ca="1" si="33"/>
        <v>0.12</v>
      </c>
      <c r="J235" s="9" t="str">
        <f t="shared" ca="1" si="34"/>
        <v>No</v>
      </c>
      <c r="K235" s="9">
        <f ca="1">_xlfn.XLOOKUP(C235,age[Age_Min], age[Age_Points],,-1)</f>
        <v>4</v>
      </c>
      <c r="L235" s="9">
        <f ca="1">_xlfn.XLOOKUP(D235, income[Income_Min], income[Income_Points],,-1)</f>
        <v>6</v>
      </c>
      <c r="M235" s="9">
        <f ca="1">_xlfn.XLOOKUP(H235,credit[Credit_Min], credit[Credit_Points],,-1)</f>
        <v>3</v>
      </c>
      <c r="N235" s="9">
        <f ca="1">_xlfn.XLOOKUP(I235, dti[DTI_Min],dti[DTI_Points],,-1)</f>
        <v>6</v>
      </c>
      <c r="O235" s="9">
        <f ca="1">_xlfn.XLOOKUP(G235, employment[Emp_Min], employment[Points],,-1)</f>
        <v>3</v>
      </c>
      <c r="P235" s="9">
        <f ca="1">_xlfn.XLOOKUP(J235, default[PrevDefault],default[Default_Points],,-1)</f>
        <v>5</v>
      </c>
      <c r="Q235" s="10">
        <f ca="1">(K235*CONFIG!$K$14)+(L235*CONFIG!$K$15)+(M235*CONFIG!$K$16)+(N235*CONFIG!$K$17)+(O235*CONFIG!$K$18)+(P235*CONFIG!$K$19)</f>
        <v>36</v>
      </c>
      <c r="R235" s="10" t="str">
        <f ca="1">_xlfn.XLOOKUP(Q235,risk[Score_Min],risk[Risk_Level],,-1)</f>
        <v>Low</v>
      </c>
      <c r="S235" s="10" t="str">
        <f t="shared" ca="1" si="35"/>
        <v>Approved</v>
      </c>
      <c r="T235" s="10">
        <f ca="1">IF(applicants[[#This Row],[Decision]]="Approved",1,0)</f>
        <v>1</v>
      </c>
      <c r="U235" s="10" t="str" cm="1">
        <f t="array" aca="1" ref="U235" ca="1">_xlfn.XLOOKUP(H235,{0,600,680,700,740,800},
             {"&lt;600","600–679","680–699","700–739","740–799","800+"},,-1)</f>
        <v>600–679</v>
      </c>
      <c r="V235" s="10" t="str" cm="1">
        <f t="array" aca="1" ref="V235" ca="1">_xlfn.XLOOKUP(I235,{0,0.25,0.4},
             {"&lt;25%","25–40%","40%+"},,-1)</f>
        <v>&lt;25%</v>
      </c>
      <c r="W235" s="10" t="str" cm="1">
        <f t="array" aca="1" ref="W235" ca="1">_xlfn.XLOOKUP(D235,{0,40000,80000,120000},
             {"&lt;40k","40–79k","80–119k","120k+"},,-1)</f>
        <v>80–119k</v>
      </c>
    </row>
    <row r="236" spans="2:23" ht="17" x14ac:dyDescent="0.4">
      <c r="B236" s="9">
        <v>233</v>
      </c>
      <c r="C236" s="9">
        <f t="shared" ca="1" si="27"/>
        <v>35</v>
      </c>
      <c r="D236" s="11">
        <f t="shared" ca="1" si="28"/>
        <v>60252</v>
      </c>
      <c r="E236" s="11">
        <f t="shared" ca="1" si="29"/>
        <v>7853</v>
      </c>
      <c r="F236" s="9">
        <f t="shared" ca="1" si="30"/>
        <v>24</v>
      </c>
      <c r="G236" s="9">
        <f t="shared" ca="1" si="31"/>
        <v>3</v>
      </c>
      <c r="H236" s="9">
        <f t="shared" ca="1" si="32"/>
        <v>629</v>
      </c>
      <c r="I236" s="12">
        <f t="shared" ca="1" si="33"/>
        <v>0.15</v>
      </c>
      <c r="J236" s="9" t="str">
        <f t="shared" ca="1" si="34"/>
        <v>No</v>
      </c>
      <c r="K236" s="9">
        <f ca="1">_xlfn.XLOOKUP(C236,age[Age_Min], age[Age_Points],,-1)</f>
        <v>5</v>
      </c>
      <c r="L236" s="9">
        <f ca="1">_xlfn.XLOOKUP(D236, income[Income_Min], income[Income_Points],,-1)</f>
        <v>5</v>
      </c>
      <c r="M236" s="9">
        <f ca="1">_xlfn.XLOOKUP(H236,credit[Credit_Min], credit[Credit_Points],,-1)</f>
        <v>3</v>
      </c>
      <c r="N236" s="9">
        <f ca="1">_xlfn.XLOOKUP(I236, dti[DTI_Min],dti[DTI_Points],,-1)</f>
        <v>6</v>
      </c>
      <c r="O236" s="9">
        <f ca="1">_xlfn.XLOOKUP(G236, employment[Emp_Min], employment[Points],,-1)</f>
        <v>3</v>
      </c>
      <c r="P236" s="9">
        <f ca="1">_xlfn.XLOOKUP(J236, default[PrevDefault],default[Default_Points],,-1)</f>
        <v>5</v>
      </c>
      <c r="Q236" s="10">
        <f ca="1">(K236*CONFIG!$K$14)+(L236*CONFIG!$K$15)+(M236*CONFIG!$K$16)+(N236*CONFIG!$K$17)+(O236*CONFIG!$K$18)+(P236*CONFIG!$K$19)</f>
        <v>36</v>
      </c>
      <c r="R236" s="10" t="str">
        <f ca="1">_xlfn.XLOOKUP(Q236,risk[Score_Min],risk[Risk_Level],,-1)</f>
        <v>Low</v>
      </c>
      <c r="S236" s="10" t="str">
        <f t="shared" ca="1" si="35"/>
        <v>Approved</v>
      </c>
      <c r="T236" s="10">
        <f ca="1">IF(applicants[[#This Row],[Decision]]="Approved",1,0)</f>
        <v>1</v>
      </c>
      <c r="U236" s="10" t="str" cm="1">
        <f t="array" aca="1" ref="U236" ca="1">_xlfn.XLOOKUP(H236,{0,600,680,700,740,800},
             {"&lt;600","600–679","680–699","700–739","740–799","800+"},,-1)</f>
        <v>600–679</v>
      </c>
      <c r="V236" s="10" t="str" cm="1">
        <f t="array" aca="1" ref="V236" ca="1">_xlfn.XLOOKUP(I236,{0,0.25,0.4},
             {"&lt;25%","25–40%","40%+"},,-1)</f>
        <v>&lt;25%</v>
      </c>
      <c r="W236" s="10" t="str" cm="1">
        <f t="array" aca="1" ref="W236" ca="1">_xlfn.XLOOKUP(D236,{0,40000,80000,120000},
             {"&lt;40k","40–79k","80–119k","120k+"},,-1)</f>
        <v>40–79k</v>
      </c>
    </row>
    <row r="237" spans="2:23" ht="17" x14ac:dyDescent="0.4">
      <c r="B237" s="9">
        <v>234</v>
      </c>
      <c r="C237" s="9">
        <f t="shared" ca="1" si="27"/>
        <v>37</v>
      </c>
      <c r="D237" s="11">
        <f t="shared" ca="1" si="28"/>
        <v>144085</v>
      </c>
      <c r="E237" s="11">
        <f t="shared" ca="1" si="29"/>
        <v>32143</v>
      </c>
      <c r="F237" s="9">
        <f t="shared" ca="1" si="30"/>
        <v>60</v>
      </c>
      <c r="G237" s="9">
        <f t="shared" ca="1" si="31"/>
        <v>4</v>
      </c>
      <c r="H237" s="9">
        <f t="shared" ca="1" si="32"/>
        <v>800</v>
      </c>
      <c r="I237" s="12">
        <f t="shared" ca="1" si="33"/>
        <v>0.12</v>
      </c>
      <c r="J237" s="9" t="str">
        <f t="shared" ca="1" si="34"/>
        <v>No</v>
      </c>
      <c r="K237" s="9">
        <f ca="1">_xlfn.XLOOKUP(C237,age[Age_Min], age[Age_Points],,-1)</f>
        <v>5</v>
      </c>
      <c r="L237" s="9">
        <f ca="1">_xlfn.XLOOKUP(D237, income[Income_Min], income[Income_Points],,-1)</f>
        <v>6</v>
      </c>
      <c r="M237" s="9">
        <f ca="1">_xlfn.XLOOKUP(H237,credit[Credit_Min], credit[Credit_Points],,-1)</f>
        <v>6</v>
      </c>
      <c r="N237" s="9">
        <f ca="1">_xlfn.XLOOKUP(I237, dti[DTI_Min],dti[DTI_Points],,-1)</f>
        <v>6</v>
      </c>
      <c r="O237" s="9">
        <f ca="1">_xlfn.XLOOKUP(G237, employment[Emp_Min], employment[Points],,-1)</f>
        <v>3</v>
      </c>
      <c r="P237" s="9">
        <f ca="1">_xlfn.XLOOKUP(J237, default[PrevDefault],default[Default_Points],,-1)</f>
        <v>5</v>
      </c>
      <c r="Q237" s="10">
        <f ca="1">(K237*CONFIG!$K$14)+(L237*CONFIG!$K$15)+(M237*CONFIG!$K$16)+(N237*CONFIG!$K$17)+(O237*CONFIG!$K$18)+(P237*CONFIG!$K$19)</f>
        <v>43</v>
      </c>
      <c r="R237" s="10" t="str">
        <f ca="1">_xlfn.XLOOKUP(Q237,risk[Score_Min],risk[Risk_Level],,-1)</f>
        <v>Low</v>
      </c>
      <c r="S237" s="10" t="str">
        <f t="shared" ca="1" si="35"/>
        <v>Approved</v>
      </c>
      <c r="T237" s="10">
        <f ca="1">IF(applicants[[#This Row],[Decision]]="Approved",1,0)</f>
        <v>1</v>
      </c>
      <c r="U237" s="10" t="str" cm="1">
        <f t="array" aca="1" ref="U237" ca="1">_xlfn.XLOOKUP(H237,{0,600,680,700,740,800},
             {"&lt;600","600–679","680–699","700–739","740–799","800+"},,-1)</f>
        <v>800+</v>
      </c>
      <c r="V237" s="10" t="str" cm="1">
        <f t="array" aca="1" ref="V237" ca="1">_xlfn.XLOOKUP(I237,{0,0.25,0.4},
             {"&lt;25%","25–40%","40%+"},,-1)</f>
        <v>&lt;25%</v>
      </c>
      <c r="W237" s="10" t="str" cm="1">
        <f t="array" aca="1" ref="W237" ca="1">_xlfn.XLOOKUP(D237,{0,40000,80000,120000},
             {"&lt;40k","40–79k","80–119k","120k+"},,-1)</f>
        <v>120k+</v>
      </c>
    </row>
    <row r="238" spans="2:23" ht="17" x14ac:dyDescent="0.4">
      <c r="B238" s="9">
        <v>235</v>
      </c>
      <c r="C238" s="9">
        <f t="shared" ca="1" si="27"/>
        <v>54</v>
      </c>
      <c r="D238" s="11">
        <f t="shared" ca="1" si="28"/>
        <v>64210</v>
      </c>
      <c r="E238" s="11">
        <f t="shared" ca="1" si="29"/>
        <v>5366</v>
      </c>
      <c r="F238" s="9">
        <f t="shared" ca="1" si="30"/>
        <v>12</v>
      </c>
      <c r="G238" s="9">
        <f t="shared" ca="1" si="31"/>
        <v>4</v>
      </c>
      <c r="H238" s="9">
        <f t="shared" ca="1" si="32"/>
        <v>761</v>
      </c>
      <c r="I238" s="12">
        <f t="shared" ca="1" si="33"/>
        <v>0.15</v>
      </c>
      <c r="J238" s="9" t="str">
        <f t="shared" ca="1" si="34"/>
        <v>No</v>
      </c>
      <c r="K238" s="9">
        <f ca="1">_xlfn.XLOOKUP(C238,age[Age_Min], age[Age_Points],,-1)</f>
        <v>4</v>
      </c>
      <c r="L238" s="9">
        <f ca="1">_xlfn.XLOOKUP(D238, income[Income_Min], income[Income_Points],,-1)</f>
        <v>5</v>
      </c>
      <c r="M238" s="9">
        <f ca="1">_xlfn.XLOOKUP(H238,credit[Credit_Min], credit[Credit_Points],,-1)</f>
        <v>6</v>
      </c>
      <c r="N238" s="9">
        <f ca="1">_xlfn.XLOOKUP(I238, dti[DTI_Min],dti[DTI_Points],,-1)</f>
        <v>6</v>
      </c>
      <c r="O238" s="9">
        <f ca="1">_xlfn.XLOOKUP(G238, employment[Emp_Min], employment[Points],,-1)</f>
        <v>3</v>
      </c>
      <c r="P238" s="9">
        <f ca="1">_xlfn.XLOOKUP(J238, default[PrevDefault],default[Default_Points],,-1)</f>
        <v>5</v>
      </c>
      <c r="Q238" s="10">
        <f ca="1">(K238*CONFIG!$K$14)+(L238*CONFIG!$K$15)+(M238*CONFIG!$K$16)+(N238*CONFIG!$K$17)+(O238*CONFIG!$K$18)+(P238*CONFIG!$K$19)</f>
        <v>41</v>
      </c>
      <c r="R238" s="10" t="str">
        <f ca="1">_xlfn.XLOOKUP(Q238,risk[Score_Min],risk[Risk_Level],,-1)</f>
        <v>Low</v>
      </c>
      <c r="S238" s="10" t="str">
        <f t="shared" ca="1" si="35"/>
        <v>Approved</v>
      </c>
      <c r="T238" s="10">
        <f ca="1">IF(applicants[[#This Row],[Decision]]="Approved",1,0)</f>
        <v>1</v>
      </c>
      <c r="U238" s="10" t="str" cm="1">
        <f t="array" aca="1" ref="U238" ca="1">_xlfn.XLOOKUP(H238,{0,600,680,700,740,800},
             {"&lt;600","600–679","680–699","700–739","740–799","800+"},,-1)</f>
        <v>740–799</v>
      </c>
      <c r="V238" s="10" t="str" cm="1">
        <f t="array" aca="1" ref="V238" ca="1">_xlfn.XLOOKUP(I238,{0,0.25,0.4},
             {"&lt;25%","25–40%","40%+"},,-1)</f>
        <v>&lt;25%</v>
      </c>
      <c r="W238" s="10" t="str" cm="1">
        <f t="array" aca="1" ref="W238" ca="1">_xlfn.XLOOKUP(D238,{0,40000,80000,120000},
             {"&lt;40k","40–79k","80–119k","120k+"},,-1)</f>
        <v>40–79k</v>
      </c>
    </row>
    <row r="239" spans="2:23" ht="17" x14ac:dyDescent="0.4">
      <c r="B239" s="9">
        <v>236</v>
      </c>
      <c r="C239" s="9">
        <f t="shared" ca="1" si="27"/>
        <v>34</v>
      </c>
      <c r="D239" s="11">
        <f t="shared" ca="1" si="28"/>
        <v>46545</v>
      </c>
      <c r="E239" s="11">
        <f t="shared" ca="1" si="29"/>
        <v>14371</v>
      </c>
      <c r="F239" s="9">
        <f t="shared" ca="1" si="30"/>
        <v>24</v>
      </c>
      <c r="G239" s="9">
        <f t="shared" ca="1" si="31"/>
        <v>5</v>
      </c>
      <c r="H239" s="9">
        <f t="shared" ca="1" si="32"/>
        <v>842</v>
      </c>
      <c r="I239" s="12">
        <f t="shared" ca="1" si="33"/>
        <v>0.37</v>
      </c>
      <c r="J239" s="9" t="str">
        <f t="shared" ca="1" si="34"/>
        <v>No</v>
      </c>
      <c r="K239" s="9">
        <f ca="1">_xlfn.XLOOKUP(C239,age[Age_Min], age[Age_Points],,-1)</f>
        <v>5</v>
      </c>
      <c r="L239" s="9">
        <f ca="1">_xlfn.XLOOKUP(D239, income[Income_Min], income[Income_Points],,-1)</f>
        <v>5</v>
      </c>
      <c r="M239" s="9">
        <f ca="1">_xlfn.XLOOKUP(H239,credit[Credit_Min], credit[Credit_Points],,-1)</f>
        <v>6</v>
      </c>
      <c r="N239" s="9">
        <f ca="1">_xlfn.XLOOKUP(I239, dti[DTI_Min],dti[DTI_Points],,-1)</f>
        <v>3</v>
      </c>
      <c r="O239" s="9">
        <f ca="1">_xlfn.XLOOKUP(G239, employment[Emp_Min], employment[Points],,-1)</f>
        <v>3</v>
      </c>
      <c r="P239" s="9">
        <f ca="1">_xlfn.XLOOKUP(J239, default[PrevDefault],default[Default_Points],,-1)</f>
        <v>5</v>
      </c>
      <c r="Q239" s="10">
        <f ca="1">(K239*CONFIG!$K$14)+(L239*CONFIG!$K$15)+(M239*CONFIG!$K$16)+(N239*CONFIG!$K$17)+(O239*CONFIG!$K$18)+(P239*CONFIG!$K$19)</f>
        <v>36</v>
      </c>
      <c r="R239" s="10" t="str">
        <f ca="1">_xlfn.XLOOKUP(Q239,risk[Score_Min],risk[Risk_Level],,-1)</f>
        <v>Low</v>
      </c>
      <c r="S239" s="10" t="str">
        <f t="shared" ca="1" si="35"/>
        <v>Approved</v>
      </c>
      <c r="T239" s="10">
        <f ca="1">IF(applicants[[#This Row],[Decision]]="Approved",1,0)</f>
        <v>1</v>
      </c>
      <c r="U239" s="10" t="str" cm="1">
        <f t="array" aca="1" ref="U239" ca="1">_xlfn.XLOOKUP(H239,{0,600,680,700,740,800},
             {"&lt;600","600–679","680–699","700–739","740–799","800+"},,-1)</f>
        <v>800+</v>
      </c>
      <c r="V239" s="10" t="str" cm="1">
        <f t="array" aca="1" ref="V239" ca="1">_xlfn.XLOOKUP(I239,{0,0.25,0.4},
             {"&lt;25%","25–40%","40%+"},,-1)</f>
        <v>25–40%</v>
      </c>
      <c r="W239" s="10" t="str" cm="1">
        <f t="array" aca="1" ref="W239" ca="1">_xlfn.XLOOKUP(D239,{0,40000,80000,120000},
             {"&lt;40k","40–79k","80–119k","120k+"},,-1)</f>
        <v>40–79k</v>
      </c>
    </row>
    <row r="240" spans="2:23" ht="17" x14ac:dyDescent="0.4">
      <c r="B240" s="9">
        <v>237</v>
      </c>
      <c r="C240" s="9">
        <f t="shared" ca="1" si="27"/>
        <v>33</v>
      </c>
      <c r="D240" s="11">
        <f t="shared" ca="1" si="28"/>
        <v>142302</v>
      </c>
      <c r="E240" s="11">
        <f t="shared" ca="1" si="29"/>
        <v>19537</v>
      </c>
      <c r="F240" s="9">
        <f t="shared" ca="1" si="30"/>
        <v>24</v>
      </c>
      <c r="G240" s="9">
        <f t="shared" ca="1" si="31"/>
        <v>8</v>
      </c>
      <c r="H240" s="9">
        <f t="shared" ca="1" si="32"/>
        <v>739</v>
      </c>
      <c r="I240" s="12">
        <f t="shared" ca="1" si="33"/>
        <v>0.11</v>
      </c>
      <c r="J240" s="9" t="str">
        <f t="shared" ca="1" si="34"/>
        <v>Yes</v>
      </c>
      <c r="K240" s="9">
        <f ca="1">_xlfn.XLOOKUP(C240,age[Age_Min], age[Age_Points],,-1)</f>
        <v>5</v>
      </c>
      <c r="L240" s="9">
        <f ca="1">_xlfn.XLOOKUP(D240, income[Income_Min], income[Income_Points],,-1)</f>
        <v>6</v>
      </c>
      <c r="M240" s="9">
        <f ca="1">_xlfn.XLOOKUP(H240,credit[Credit_Min], credit[Credit_Points],,-1)</f>
        <v>5</v>
      </c>
      <c r="N240" s="9">
        <f ca="1">_xlfn.XLOOKUP(I240, dti[DTI_Min],dti[DTI_Points],,-1)</f>
        <v>6</v>
      </c>
      <c r="O240" s="9">
        <f ca="1">_xlfn.XLOOKUP(G240, employment[Emp_Min], employment[Points],,-1)</f>
        <v>5</v>
      </c>
      <c r="P240" s="9">
        <f ca="1">_xlfn.XLOOKUP(J240, default[PrevDefault],default[Default_Points],,-1)</f>
        <v>0</v>
      </c>
      <c r="Q240" s="10">
        <f ca="1">(K240*CONFIG!$K$14)+(L240*CONFIG!$K$15)+(M240*CONFIG!$K$16)+(N240*CONFIG!$K$17)+(O240*CONFIG!$K$18)+(P240*CONFIG!$K$19)</f>
        <v>38</v>
      </c>
      <c r="R240" s="10" t="str">
        <f ca="1">_xlfn.XLOOKUP(Q240,risk[Score_Min],risk[Risk_Level],,-1)</f>
        <v>Low</v>
      </c>
      <c r="S240" s="10" t="str">
        <f t="shared" ca="1" si="35"/>
        <v>Approved</v>
      </c>
      <c r="T240" s="10">
        <f ca="1">IF(applicants[[#This Row],[Decision]]="Approved",1,0)</f>
        <v>1</v>
      </c>
      <c r="U240" s="10" t="str" cm="1">
        <f t="array" aca="1" ref="U240" ca="1">_xlfn.XLOOKUP(H240,{0,600,680,700,740,800},
             {"&lt;600","600–679","680–699","700–739","740–799","800+"},,-1)</f>
        <v>700–739</v>
      </c>
      <c r="V240" s="10" t="str" cm="1">
        <f t="array" aca="1" ref="V240" ca="1">_xlfn.XLOOKUP(I240,{0,0.25,0.4},
             {"&lt;25%","25–40%","40%+"},,-1)</f>
        <v>&lt;25%</v>
      </c>
      <c r="W240" s="10" t="str" cm="1">
        <f t="array" aca="1" ref="W240" ca="1">_xlfn.XLOOKUP(D240,{0,40000,80000,120000},
             {"&lt;40k","40–79k","80–119k","120k+"},,-1)</f>
        <v>120k+</v>
      </c>
    </row>
    <row r="241" spans="2:23" ht="17" x14ac:dyDescent="0.4">
      <c r="B241" s="9">
        <v>238</v>
      </c>
      <c r="C241" s="9">
        <f t="shared" ca="1" si="27"/>
        <v>38</v>
      </c>
      <c r="D241" s="11">
        <f t="shared" ca="1" si="28"/>
        <v>121582</v>
      </c>
      <c r="E241" s="11">
        <f t="shared" ca="1" si="29"/>
        <v>33888</v>
      </c>
      <c r="F241" s="9">
        <f t="shared" ca="1" si="30"/>
        <v>60</v>
      </c>
      <c r="G241" s="9">
        <f t="shared" ca="1" si="31"/>
        <v>5</v>
      </c>
      <c r="H241" s="9">
        <f t="shared" ca="1" si="32"/>
        <v>680</v>
      </c>
      <c r="I241" s="12">
        <f t="shared" ca="1" si="33"/>
        <v>0.18</v>
      </c>
      <c r="J241" s="9" t="str">
        <f t="shared" ca="1" si="34"/>
        <v>No</v>
      </c>
      <c r="K241" s="9">
        <f ca="1">_xlfn.XLOOKUP(C241,age[Age_Min], age[Age_Points],,-1)</f>
        <v>5</v>
      </c>
      <c r="L241" s="9">
        <f ca="1">_xlfn.XLOOKUP(D241, income[Income_Min], income[Income_Points],,-1)</f>
        <v>6</v>
      </c>
      <c r="M241" s="9">
        <f ca="1">_xlfn.XLOOKUP(H241,credit[Credit_Min], credit[Credit_Points],,-1)</f>
        <v>3</v>
      </c>
      <c r="N241" s="9">
        <f ca="1">_xlfn.XLOOKUP(I241, dti[DTI_Min],dti[DTI_Points],,-1)</f>
        <v>6</v>
      </c>
      <c r="O241" s="9">
        <f ca="1">_xlfn.XLOOKUP(G241, employment[Emp_Min], employment[Points],,-1)</f>
        <v>3</v>
      </c>
      <c r="P241" s="9">
        <f ca="1">_xlfn.XLOOKUP(J241, default[PrevDefault],default[Default_Points],,-1)</f>
        <v>5</v>
      </c>
      <c r="Q241" s="10">
        <f ca="1">(K241*CONFIG!$K$14)+(L241*CONFIG!$K$15)+(M241*CONFIG!$K$16)+(N241*CONFIG!$K$17)+(O241*CONFIG!$K$18)+(P241*CONFIG!$K$19)</f>
        <v>37</v>
      </c>
      <c r="R241" s="10" t="str">
        <f ca="1">_xlfn.XLOOKUP(Q241,risk[Score_Min],risk[Risk_Level],,-1)</f>
        <v>Low</v>
      </c>
      <c r="S241" s="10" t="str">
        <f t="shared" ca="1" si="35"/>
        <v>Approved</v>
      </c>
      <c r="T241" s="10">
        <f ca="1">IF(applicants[[#This Row],[Decision]]="Approved",1,0)</f>
        <v>1</v>
      </c>
      <c r="U241" s="10" t="str" cm="1">
        <f t="array" aca="1" ref="U241" ca="1">_xlfn.XLOOKUP(H241,{0,600,680,700,740,800},
             {"&lt;600","600–679","680–699","700–739","740–799","800+"},,-1)</f>
        <v>680–699</v>
      </c>
      <c r="V241" s="10" t="str" cm="1">
        <f t="array" aca="1" ref="V241" ca="1">_xlfn.XLOOKUP(I241,{0,0.25,0.4},
             {"&lt;25%","25–40%","40%+"},,-1)</f>
        <v>&lt;25%</v>
      </c>
      <c r="W241" s="10" t="str" cm="1">
        <f t="array" aca="1" ref="W241" ca="1">_xlfn.XLOOKUP(D241,{0,40000,80000,120000},
             {"&lt;40k","40–79k","80–119k","120k+"},,-1)</f>
        <v>120k+</v>
      </c>
    </row>
    <row r="242" spans="2:23" ht="17" x14ac:dyDescent="0.4">
      <c r="B242" s="9">
        <v>239</v>
      </c>
      <c r="C242" s="9">
        <f t="shared" ca="1" si="27"/>
        <v>41</v>
      </c>
      <c r="D242" s="11">
        <f t="shared" ca="1" si="28"/>
        <v>119770</v>
      </c>
      <c r="E242" s="11">
        <f t="shared" ca="1" si="29"/>
        <v>15643</v>
      </c>
      <c r="F242" s="9">
        <f t="shared" ca="1" si="30"/>
        <v>12</v>
      </c>
      <c r="G242" s="9">
        <f t="shared" ca="1" si="31"/>
        <v>0</v>
      </c>
      <c r="H242" s="9">
        <f t="shared" ca="1" si="32"/>
        <v>612</v>
      </c>
      <c r="I242" s="12">
        <f t="shared" ca="1" si="33"/>
        <v>0.43</v>
      </c>
      <c r="J242" s="9" t="str">
        <f t="shared" ca="1" si="34"/>
        <v>No</v>
      </c>
      <c r="K242" s="9">
        <f ca="1">_xlfn.XLOOKUP(C242,age[Age_Min], age[Age_Points],,-1)</f>
        <v>4</v>
      </c>
      <c r="L242" s="9">
        <f ca="1">_xlfn.XLOOKUP(D242, income[Income_Min], income[Income_Points],,-1)</f>
        <v>6</v>
      </c>
      <c r="M242" s="9">
        <f ca="1">_xlfn.XLOOKUP(H242,credit[Credit_Min], credit[Credit_Points],,-1)</f>
        <v>3</v>
      </c>
      <c r="N242" s="9">
        <f ca="1">_xlfn.XLOOKUP(I242, dti[DTI_Min],dti[DTI_Points],,-1)</f>
        <v>1</v>
      </c>
      <c r="O242" s="9">
        <f ca="1">_xlfn.XLOOKUP(G242, employment[Emp_Min], employment[Points],,-1)</f>
        <v>1</v>
      </c>
      <c r="P242" s="9">
        <f ca="1">_xlfn.XLOOKUP(J242, default[PrevDefault],default[Default_Points],,-1)</f>
        <v>5</v>
      </c>
      <c r="Q242" s="10">
        <f ca="1">(K242*CONFIG!$K$14)+(L242*CONFIG!$K$15)+(M242*CONFIG!$K$16)+(N242*CONFIG!$K$17)+(O242*CONFIG!$K$18)+(P242*CONFIG!$K$19)</f>
        <v>24</v>
      </c>
      <c r="R242" s="10" t="str">
        <f ca="1">_xlfn.XLOOKUP(Q242,risk[Score_Min],risk[Risk_Level],,-1)</f>
        <v>Medium</v>
      </c>
      <c r="S242" s="10" t="str">
        <f t="shared" ca="1" si="35"/>
        <v>Rejected</v>
      </c>
      <c r="T242" s="10">
        <f ca="1">IF(applicants[[#This Row],[Decision]]="Approved",1,0)</f>
        <v>0</v>
      </c>
      <c r="U242" s="10" t="str" cm="1">
        <f t="array" aca="1" ref="U242" ca="1">_xlfn.XLOOKUP(H242,{0,600,680,700,740,800},
             {"&lt;600","600–679","680–699","700–739","740–799","800+"},,-1)</f>
        <v>600–679</v>
      </c>
      <c r="V242" s="10" t="str" cm="1">
        <f t="array" aca="1" ref="V242" ca="1">_xlfn.XLOOKUP(I242,{0,0.25,0.4},
             {"&lt;25%","25–40%","40%+"},,-1)</f>
        <v>40%+</v>
      </c>
      <c r="W242" s="10" t="str" cm="1">
        <f t="array" aca="1" ref="W242" ca="1">_xlfn.XLOOKUP(D242,{0,40000,80000,120000},
             {"&lt;40k","40–79k","80–119k","120k+"},,-1)</f>
        <v>80–119k</v>
      </c>
    </row>
    <row r="243" spans="2:23" ht="17" x14ac:dyDescent="0.4">
      <c r="B243" s="9">
        <v>240</v>
      </c>
      <c r="C243" s="9">
        <f t="shared" ca="1" si="27"/>
        <v>36</v>
      </c>
      <c r="D243" s="11">
        <f t="shared" ca="1" si="28"/>
        <v>127097</v>
      </c>
      <c r="E243" s="11">
        <f t="shared" ca="1" si="29"/>
        <v>39244</v>
      </c>
      <c r="F243" s="9">
        <f t="shared" ca="1" si="30"/>
        <v>48</v>
      </c>
      <c r="G243" s="9">
        <f t="shared" ca="1" si="31"/>
        <v>0</v>
      </c>
      <c r="H243" s="9">
        <f t="shared" ca="1" si="32"/>
        <v>845</v>
      </c>
      <c r="I243" s="12">
        <f t="shared" ca="1" si="33"/>
        <v>0.17</v>
      </c>
      <c r="J243" s="9" t="str">
        <f t="shared" ca="1" si="34"/>
        <v>No</v>
      </c>
      <c r="K243" s="9">
        <f ca="1">_xlfn.XLOOKUP(C243,age[Age_Min], age[Age_Points],,-1)</f>
        <v>5</v>
      </c>
      <c r="L243" s="9">
        <f ca="1">_xlfn.XLOOKUP(D243, income[Income_Min], income[Income_Points],,-1)</f>
        <v>6</v>
      </c>
      <c r="M243" s="9">
        <f ca="1">_xlfn.XLOOKUP(H243,credit[Credit_Min], credit[Credit_Points],,-1)</f>
        <v>6</v>
      </c>
      <c r="N243" s="9">
        <f ca="1">_xlfn.XLOOKUP(I243, dti[DTI_Min],dti[DTI_Points],,-1)</f>
        <v>6</v>
      </c>
      <c r="O243" s="9">
        <f ca="1">_xlfn.XLOOKUP(G243, employment[Emp_Min], employment[Points],,-1)</f>
        <v>1</v>
      </c>
      <c r="P243" s="9">
        <f ca="1">_xlfn.XLOOKUP(J243, default[PrevDefault],default[Default_Points],,-1)</f>
        <v>5</v>
      </c>
      <c r="Q243" s="10">
        <f ca="1">(K243*CONFIG!$K$14)+(L243*CONFIG!$K$15)+(M243*CONFIG!$K$16)+(N243*CONFIG!$K$17)+(O243*CONFIG!$K$18)+(P243*CONFIG!$K$19)</f>
        <v>41</v>
      </c>
      <c r="R243" s="10" t="str">
        <f ca="1">_xlfn.XLOOKUP(Q243,risk[Score_Min],risk[Risk_Level],,-1)</f>
        <v>Low</v>
      </c>
      <c r="S243" s="10" t="str">
        <f t="shared" ca="1" si="35"/>
        <v>Approved</v>
      </c>
      <c r="T243" s="10">
        <f ca="1">IF(applicants[[#This Row],[Decision]]="Approved",1,0)</f>
        <v>1</v>
      </c>
      <c r="U243" s="10" t="str" cm="1">
        <f t="array" aca="1" ref="U243" ca="1">_xlfn.XLOOKUP(H243,{0,600,680,700,740,800},
             {"&lt;600","600–679","680–699","700–739","740–799","800+"},,-1)</f>
        <v>800+</v>
      </c>
      <c r="V243" s="10" t="str" cm="1">
        <f t="array" aca="1" ref="V243" ca="1">_xlfn.XLOOKUP(I243,{0,0.25,0.4},
             {"&lt;25%","25–40%","40%+"},,-1)</f>
        <v>&lt;25%</v>
      </c>
      <c r="W243" s="10" t="str" cm="1">
        <f t="array" aca="1" ref="W243" ca="1">_xlfn.XLOOKUP(D243,{0,40000,80000,120000},
             {"&lt;40k","40–79k","80–119k","120k+"},,-1)</f>
        <v>120k+</v>
      </c>
    </row>
    <row r="244" spans="2:23" ht="17" x14ac:dyDescent="0.4">
      <c r="B244" s="9">
        <v>241</v>
      </c>
      <c r="C244" s="9">
        <f t="shared" ca="1" si="27"/>
        <v>33</v>
      </c>
      <c r="D244" s="11">
        <f t="shared" ca="1" si="28"/>
        <v>36577</v>
      </c>
      <c r="E244" s="11">
        <f t="shared" ca="1" si="29"/>
        <v>34184</v>
      </c>
      <c r="F244" s="9">
        <f t="shared" ca="1" si="30"/>
        <v>24</v>
      </c>
      <c r="G244" s="9">
        <f t="shared" ca="1" si="31"/>
        <v>3</v>
      </c>
      <c r="H244" s="9">
        <f t="shared" ca="1" si="32"/>
        <v>786</v>
      </c>
      <c r="I244" s="12">
        <f t="shared" ca="1" si="33"/>
        <v>0.33</v>
      </c>
      <c r="J244" s="9" t="str">
        <f t="shared" ca="1" si="34"/>
        <v>No</v>
      </c>
      <c r="K244" s="9">
        <f ca="1">_xlfn.XLOOKUP(C244,age[Age_Min], age[Age_Points],,-1)</f>
        <v>5</v>
      </c>
      <c r="L244" s="9">
        <f ca="1">_xlfn.XLOOKUP(D244, income[Income_Min], income[Income_Points],,-1)</f>
        <v>2</v>
      </c>
      <c r="M244" s="9">
        <f ca="1">_xlfn.XLOOKUP(H244,credit[Credit_Min], credit[Credit_Points],,-1)</f>
        <v>6</v>
      </c>
      <c r="N244" s="9">
        <f ca="1">_xlfn.XLOOKUP(I244, dti[DTI_Min],dti[DTI_Points],,-1)</f>
        <v>3</v>
      </c>
      <c r="O244" s="9">
        <f ca="1">_xlfn.XLOOKUP(G244, employment[Emp_Min], employment[Points],,-1)</f>
        <v>3</v>
      </c>
      <c r="P244" s="9">
        <f ca="1">_xlfn.XLOOKUP(J244, default[PrevDefault],default[Default_Points],,-1)</f>
        <v>5</v>
      </c>
      <c r="Q244" s="10">
        <f ca="1">(K244*CONFIG!$K$14)+(L244*CONFIG!$K$15)+(M244*CONFIG!$K$16)+(N244*CONFIG!$K$17)+(O244*CONFIG!$K$18)+(P244*CONFIG!$K$19)</f>
        <v>33</v>
      </c>
      <c r="R244" s="10" t="str">
        <f ca="1">_xlfn.XLOOKUP(Q244,risk[Score_Min],risk[Risk_Level],,-1)</f>
        <v>Low</v>
      </c>
      <c r="S244" s="10" t="str">
        <f t="shared" ca="1" si="35"/>
        <v>Approved</v>
      </c>
      <c r="T244" s="10">
        <f ca="1">IF(applicants[[#This Row],[Decision]]="Approved",1,0)</f>
        <v>1</v>
      </c>
      <c r="U244" s="10" t="str" cm="1">
        <f t="array" aca="1" ref="U244" ca="1">_xlfn.XLOOKUP(H244,{0,600,680,700,740,800},
             {"&lt;600","600–679","680–699","700–739","740–799","800+"},,-1)</f>
        <v>740–799</v>
      </c>
      <c r="V244" s="10" t="str" cm="1">
        <f t="array" aca="1" ref="V244" ca="1">_xlfn.XLOOKUP(I244,{0,0.25,0.4},
             {"&lt;25%","25–40%","40%+"},,-1)</f>
        <v>25–40%</v>
      </c>
      <c r="W244" s="10" t="str" cm="1">
        <f t="array" aca="1" ref="W244" ca="1">_xlfn.XLOOKUP(D244,{0,40000,80000,120000},
             {"&lt;40k","40–79k","80–119k","120k+"},,-1)</f>
        <v>&lt;40k</v>
      </c>
    </row>
    <row r="245" spans="2:23" ht="17" x14ac:dyDescent="0.4">
      <c r="B245" s="9">
        <v>242</v>
      </c>
      <c r="C245" s="9">
        <f t="shared" ca="1" si="27"/>
        <v>29</v>
      </c>
      <c r="D245" s="11">
        <f t="shared" ca="1" si="28"/>
        <v>56914</v>
      </c>
      <c r="E245" s="11">
        <f t="shared" ca="1" si="29"/>
        <v>21811</v>
      </c>
      <c r="F245" s="9">
        <f t="shared" ca="1" si="30"/>
        <v>36</v>
      </c>
      <c r="G245" s="9">
        <f t="shared" ca="1" si="31"/>
        <v>1</v>
      </c>
      <c r="H245" s="9">
        <f t="shared" ca="1" si="32"/>
        <v>565</v>
      </c>
      <c r="I245" s="12">
        <f t="shared" ca="1" si="33"/>
        <v>0.44</v>
      </c>
      <c r="J245" s="9" t="str">
        <f t="shared" ca="1" si="34"/>
        <v>No</v>
      </c>
      <c r="K245" s="9">
        <f ca="1">_xlfn.XLOOKUP(C245,age[Age_Min], age[Age_Points],,-1)</f>
        <v>5</v>
      </c>
      <c r="L245" s="9">
        <f ca="1">_xlfn.XLOOKUP(D245, income[Income_Min], income[Income_Points],,-1)</f>
        <v>5</v>
      </c>
      <c r="M245" s="9">
        <f ca="1">_xlfn.XLOOKUP(H245,credit[Credit_Min], credit[Credit_Points],,-1)</f>
        <v>1</v>
      </c>
      <c r="N245" s="9">
        <f ca="1">_xlfn.XLOOKUP(I245, dti[DTI_Min],dti[DTI_Points],,-1)</f>
        <v>1</v>
      </c>
      <c r="O245" s="9">
        <f ca="1">_xlfn.XLOOKUP(G245, employment[Emp_Min], employment[Points],,-1)</f>
        <v>1</v>
      </c>
      <c r="P245" s="9">
        <f ca="1">_xlfn.XLOOKUP(J245, default[PrevDefault],default[Default_Points],,-1)</f>
        <v>5</v>
      </c>
      <c r="Q245" s="10">
        <f ca="1">(K245*CONFIG!$K$14)+(L245*CONFIG!$K$15)+(M245*CONFIG!$K$16)+(N245*CONFIG!$K$17)+(O245*CONFIG!$K$18)+(P245*CONFIG!$K$19)</f>
        <v>20</v>
      </c>
      <c r="R245" s="10" t="str">
        <f ca="1">_xlfn.XLOOKUP(Q245,risk[Score_Min],risk[Risk_Level],,-1)</f>
        <v>Medium</v>
      </c>
      <c r="S245" s="10" t="str">
        <f t="shared" ca="1" si="35"/>
        <v>Rejected</v>
      </c>
      <c r="T245" s="10">
        <f ca="1">IF(applicants[[#This Row],[Decision]]="Approved",1,0)</f>
        <v>0</v>
      </c>
      <c r="U245" s="10" t="str" cm="1">
        <f t="array" aca="1" ref="U245" ca="1">_xlfn.XLOOKUP(H245,{0,600,680,700,740,800},
             {"&lt;600","600–679","680–699","700–739","740–799","800+"},,-1)</f>
        <v>&lt;600</v>
      </c>
      <c r="V245" s="10" t="str" cm="1">
        <f t="array" aca="1" ref="V245" ca="1">_xlfn.XLOOKUP(I245,{0,0.25,0.4},
             {"&lt;25%","25–40%","40%+"},,-1)</f>
        <v>40%+</v>
      </c>
      <c r="W245" s="10" t="str" cm="1">
        <f t="array" aca="1" ref="W245" ca="1">_xlfn.XLOOKUP(D245,{0,40000,80000,120000},
             {"&lt;40k","40–79k","80–119k","120k+"},,-1)</f>
        <v>40–79k</v>
      </c>
    </row>
    <row r="246" spans="2:23" ht="17" x14ac:dyDescent="0.4">
      <c r="B246" s="9">
        <v>243</v>
      </c>
      <c r="C246" s="9">
        <f t="shared" ca="1" si="27"/>
        <v>34</v>
      </c>
      <c r="D246" s="11">
        <f t="shared" ca="1" si="28"/>
        <v>148935</v>
      </c>
      <c r="E246" s="11">
        <f t="shared" ca="1" si="29"/>
        <v>21585</v>
      </c>
      <c r="F246" s="9">
        <f t="shared" ca="1" si="30"/>
        <v>60</v>
      </c>
      <c r="G246" s="9">
        <f t="shared" ca="1" si="31"/>
        <v>7</v>
      </c>
      <c r="H246" s="9">
        <f t="shared" ca="1" si="32"/>
        <v>578</v>
      </c>
      <c r="I246" s="12">
        <f t="shared" ca="1" si="33"/>
        <v>0.49</v>
      </c>
      <c r="J246" s="9" t="str">
        <f t="shared" ca="1" si="34"/>
        <v>No</v>
      </c>
      <c r="K246" s="9">
        <f ca="1">_xlfn.XLOOKUP(C246,age[Age_Min], age[Age_Points],,-1)</f>
        <v>5</v>
      </c>
      <c r="L246" s="9">
        <f ca="1">_xlfn.XLOOKUP(D246, income[Income_Min], income[Income_Points],,-1)</f>
        <v>6</v>
      </c>
      <c r="M246" s="9">
        <f ca="1">_xlfn.XLOOKUP(H246,credit[Credit_Min], credit[Credit_Points],,-1)</f>
        <v>1</v>
      </c>
      <c r="N246" s="9">
        <f ca="1">_xlfn.XLOOKUP(I246, dti[DTI_Min],dti[DTI_Points],,-1)</f>
        <v>1</v>
      </c>
      <c r="O246" s="9">
        <f ca="1">_xlfn.XLOOKUP(G246, employment[Emp_Min], employment[Points],,-1)</f>
        <v>5</v>
      </c>
      <c r="P246" s="9">
        <f ca="1">_xlfn.XLOOKUP(J246, default[PrevDefault],default[Default_Points],,-1)</f>
        <v>5</v>
      </c>
      <c r="Q246" s="10">
        <f ca="1">(K246*CONFIG!$K$14)+(L246*CONFIG!$K$15)+(M246*CONFIG!$K$16)+(N246*CONFIG!$K$17)+(O246*CONFIG!$K$18)+(P246*CONFIG!$K$19)</f>
        <v>25</v>
      </c>
      <c r="R246" s="10" t="str">
        <f ca="1">_xlfn.XLOOKUP(Q246,risk[Score_Min],risk[Risk_Level],,-1)</f>
        <v>Medium</v>
      </c>
      <c r="S246" s="10" t="str">
        <f t="shared" ca="1" si="35"/>
        <v>Rejected</v>
      </c>
      <c r="T246" s="10">
        <f ca="1">IF(applicants[[#This Row],[Decision]]="Approved",1,0)</f>
        <v>0</v>
      </c>
      <c r="U246" s="10" t="str" cm="1">
        <f t="array" aca="1" ref="U246" ca="1">_xlfn.XLOOKUP(H246,{0,600,680,700,740,800},
             {"&lt;600","600–679","680–699","700–739","740–799","800+"},,-1)</f>
        <v>&lt;600</v>
      </c>
      <c r="V246" s="10" t="str" cm="1">
        <f t="array" aca="1" ref="V246" ca="1">_xlfn.XLOOKUP(I246,{0,0.25,0.4},
             {"&lt;25%","25–40%","40%+"},,-1)</f>
        <v>40%+</v>
      </c>
      <c r="W246" s="10" t="str" cm="1">
        <f t="array" aca="1" ref="W246" ca="1">_xlfn.XLOOKUP(D246,{0,40000,80000,120000},
             {"&lt;40k","40–79k","80–119k","120k+"},,-1)</f>
        <v>120k+</v>
      </c>
    </row>
    <row r="247" spans="2:23" ht="17" x14ac:dyDescent="0.4">
      <c r="B247" s="9">
        <v>244</v>
      </c>
      <c r="C247" s="9">
        <f t="shared" ca="1" si="27"/>
        <v>27</v>
      </c>
      <c r="D247" s="11">
        <f t="shared" ca="1" si="28"/>
        <v>149306</v>
      </c>
      <c r="E247" s="11">
        <f t="shared" ca="1" si="29"/>
        <v>30085</v>
      </c>
      <c r="F247" s="9">
        <f t="shared" ca="1" si="30"/>
        <v>24</v>
      </c>
      <c r="G247" s="9">
        <f t="shared" ca="1" si="31"/>
        <v>5</v>
      </c>
      <c r="H247" s="9">
        <f t="shared" ca="1" si="32"/>
        <v>789</v>
      </c>
      <c r="I247" s="12">
        <f t="shared" ca="1" si="33"/>
        <v>0.13</v>
      </c>
      <c r="J247" s="9" t="str">
        <f t="shared" ca="1" si="34"/>
        <v>No</v>
      </c>
      <c r="K247" s="9">
        <f ca="1">_xlfn.XLOOKUP(C247,age[Age_Min], age[Age_Points],,-1)</f>
        <v>5</v>
      </c>
      <c r="L247" s="9">
        <f ca="1">_xlfn.XLOOKUP(D247, income[Income_Min], income[Income_Points],,-1)</f>
        <v>6</v>
      </c>
      <c r="M247" s="9">
        <f ca="1">_xlfn.XLOOKUP(H247,credit[Credit_Min], credit[Credit_Points],,-1)</f>
        <v>6</v>
      </c>
      <c r="N247" s="9">
        <f ca="1">_xlfn.XLOOKUP(I247, dti[DTI_Min],dti[DTI_Points],,-1)</f>
        <v>6</v>
      </c>
      <c r="O247" s="9">
        <f ca="1">_xlfn.XLOOKUP(G247, employment[Emp_Min], employment[Points],,-1)</f>
        <v>3</v>
      </c>
      <c r="P247" s="9">
        <f ca="1">_xlfn.XLOOKUP(J247, default[PrevDefault],default[Default_Points],,-1)</f>
        <v>5</v>
      </c>
      <c r="Q247" s="10">
        <f ca="1">(K247*CONFIG!$K$14)+(L247*CONFIG!$K$15)+(M247*CONFIG!$K$16)+(N247*CONFIG!$K$17)+(O247*CONFIG!$K$18)+(P247*CONFIG!$K$19)</f>
        <v>43</v>
      </c>
      <c r="R247" s="10" t="str">
        <f ca="1">_xlfn.XLOOKUP(Q247,risk[Score_Min],risk[Risk_Level],,-1)</f>
        <v>Low</v>
      </c>
      <c r="S247" s="10" t="str">
        <f t="shared" ca="1" si="35"/>
        <v>Approved</v>
      </c>
      <c r="T247" s="10">
        <f ca="1">IF(applicants[[#This Row],[Decision]]="Approved",1,0)</f>
        <v>1</v>
      </c>
      <c r="U247" s="10" t="str" cm="1">
        <f t="array" aca="1" ref="U247" ca="1">_xlfn.XLOOKUP(H247,{0,600,680,700,740,800},
             {"&lt;600","600–679","680–699","700–739","740–799","800+"},,-1)</f>
        <v>740–799</v>
      </c>
      <c r="V247" s="10" t="str" cm="1">
        <f t="array" aca="1" ref="V247" ca="1">_xlfn.XLOOKUP(I247,{0,0.25,0.4},
             {"&lt;25%","25–40%","40%+"},,-1)</f>
        <v>&lt;25%</v>
      </c>
      <c r="W247" s="10" t="str" cm="1">
        <f t="array" aca="1" ref="W247" ca="1">_xlfn.XLOOKUP(D247,{0,40000,80000,120000},
             {"&lt;40k","40–79k","80–119k","120k+"},,-1)</f>
        <v>120k+</v>
      </c>
    </row>
    <row r="248" spans="2:23" ht="17" x14ac:dyDescent="0.4">
      <c r="B248" s="9">
        <v>245</v>
      </c>
      <c r="C248" s="9">
        <f t="shared" ca="1" si="27"/>
        <v>55</v>
      </c>
      <c r="D248" s="11">
        <f t="shared" ca="1" si="28"/>
        <v>99082</v>
      </c>
      <c r="E248" s="11">
        <f t="shared" ca="1" si="29"/>
        <v>11366</v>
      </c>
      <c r="F248" s="9">
        <f t="shared" ca="1" si="30"/>
        <v>48</v>
      </c>
      <c r="G248" s="9">
        <f t="shared" ca="1" si="31"/>
        <v>1</v>
      </c>
      <c r="H248" s="9">
        <f t="shared" ca="1" si="32"/>
        <v>554</v>
      </c>
      <c r="I248" s="12">
        <f t="shared" ca="1" si="33"/>
        <v>0.17</v>
      </c>
      <c r="J248" s="9" t="str">
        <f t="shared" ca="1" si="34"/>
        <v>No</v>
      </c>
      <c r="K248" s="9">
        <f ca="1">_xlfn.XLOOKUP(C248,age[Age_Min], age[Age_Points],,-1)</f>
        <v>4</v>
      </c>
      <c r="L248" s="9">
        <f ca="1">_xlfn.XLOOKUP(D248, income[Income_Min], income[Income_Points],,-1)</f>
        <v>6</v>
      </c>
      <c r="M248" s="9">
        <f ca="1">_xlfn.XLOOKUP(H248,credit[Credit_Min], credit[Credit_Points],,-1)</f>
        <v>1</v>
      </c>
      <c r="N248" s="9">
        <f ca="1">_xlfn.XLOOKUP(I248, dti[DTI_Min],dti[DTI_Points],,-1)</f>
        <v>6</v>
      </c>
      <c r="O248" s="9">
        <f ca="1">_xlfn.XLOOKUP(G248, employment[Emp_Min], employment[Points],,-1)</f>
        <v>1</v>
      </c>
      <c r="P248" s="9">
        <f ca="1">_xlfn.XLOOKUP(J248, default[PrevDefault],default[Default_Points],,-1)</f>
        <v>5</v>
      </c>
      <c r="Q248" s="10">
        <f ca="1">(K248*CONFIG!$K$14)+(L248*CONFIG!$K$15)+(M248*CONFIG!$K$16)+(N248*CONFIG!$K$17)+(O248*CONFIG!$K$18)+(P248*CONFIG!$K$19)</f>
        <v>30</v>
      </c>
      <c r="R248" s="10" t="str">
        <f ca="1">_xlfn.XLOOKUP(Q248,risk[Score_Min],risk[Risk_Level],,-1)</f>
        <v>Low</v>
      </c>
      <c r="S248" s="10" t="str">
        <f t="shared" ca="1" si="35"/>
        <v>Approved</v>
      </c>
      <c r="T248" s="10">
        <f ca="1">IF(applicants[[#This Row],[Decision]]="Approved",1,0)</f>
        <v>1</v>
      </c>
      <c r="U248" s="10" t="str" cm="1">
        <f t="array" aca="1" ref="U248" ca="1">_xlfn.XLOOKUP(H248,{0,600,680,700,740,800},
             {"&lt;600","600–679","680–699","700–739","740–799","800+"},,-1)</f>
        <v>&lt;600</v>
      </c>
      <c r="V248" s="10" t="str" cm="1">
        <f t="array" aca="1" ref="V248" ca="1">_xlfn.XLOOKUP(I248,{0,0.25,0.4},
             {"&lt;25%","25–40%","40%+"},,-1)</f>
        <v>&lt;25%</v>
      </c>
      <c r="W248" s="10" t="str" cm="1">
        <f t="array" aca="1" ref="W248" ca="1">_xlfn.XLOOKUP(D248,{0,40000,80000,120000},
             {"&lt;40k","40–79k","80–119k","120k+"},,-1)</f>
        <v>80–119k</v>
      </c>
    </row>
    <row r="249" spans="2:23" ht="17" x14ac:dyDescent="0.4">
      <c r="B249" s="9">
        <v>246</v>
      </c>
      <c r="C249" s="9">
        <f t="shared" ca="1" si="27"/>
        <v>23</v>
      </c>
      <c r="D249" s="11">
        <f t="shared" ca="1" si="28"/>
        <v>70721</v>
      </c>
      <c r="E249" s="11">
        <f t="shared" ca="1" si="29"/>
        <v>28912</v>
      </c>
      <c r="F249" s="9">
        <f t="shared" ca="1" si="30"/>
        <v>12</v>
      </c>
      <c r="G249" s="9">
        <f t="shared" ca="1" si="31"/>
        <v>8</v>
      </c>
      <c r="H249" s="9">
        <f t="shared" ca="1" si="32"/>
        <v>667</v>
      </c>
      <c r="I249" s="12">
        <f t="shared" ca="1" si="33"/>
        <v>0.14000000000000001</v>
      </c>
      <c r="J249" s="9" t="str">
        <f t="shared" ca="1" si="34"/>
        <v>Yes</v>
      </c>
      <c r="K249" s="9">
        <f ca="1">_xlfn.XLOOKUP(C249,age[Age_Min], age[Age_Points],,-1)</f>
        <v>2</v>
      </c>
      <c r="L249" s="9">
        <f ca="1">_xlfn.XLOOKUP(D249, income[Income_Min], income[Income_Points],,-1)</f>
        <v>5</v>
      </c>
      <c r="M249" s="9">
        <f ca="1">_xlfn.XLOOKUP(H249,credit[Credit_Min], credit[Credit_Points],,-1)</f>
        <v>3</v>
      </c>
      <c r="N249" s="9">
        <f ca="1">_xlfn.XLOOKUP(I249, dti[DTI_Min],dti[DTI_Points],,-1)</f>
        <v>6</v>
      </c>
      <c r="O249" s="9">
        <f ca="1">_xlfn.XLOOKUP(G249, employment[Emp_Min], employment[Points],,-1)</f>
        <v>5</v>
      </c>
      <c r="P249" s="9">
        <f ca="1">_xlfn.XLOOKUP(J249, default[PrevDefault],default[Default_Points],,-1)</f>
        <v>0</v>
      </c>
      <c r="Q249" s="10">
        <f ca="1">(K249*CONFIG!$K$14)+(L249*CONFIG!$K$15)+(M249*CONFIG!$K$16)+(N249*CONFIG!$K$17)+(O249*CONFIG!$K$18)+(P249*CONFIG!$K$19)</f>
        <v>30</v>
      </c>
      <c r="R249" s="10" t="str">
        <f ca="1">_xlfn.XLOOKUP(Q249,risk[Score_Min],risk[Risk_Level],,-1)</f>
        <v>Low</v>
      </c>
      <c r="S249" s="10" t="str">
        <f t="shared" ca="1" si="35"/>
        <v>Approved</v>
      </c>
      <c r="T249" s="10">
        <f ca="1">IF(applicants[[#This Row],[Decision]]="Approved",1,0)</f>
        <v>1</v>
      </c>
      <c r="U249" s="10" t="str" cm="1">
        <f t="array" aca="1" ref="U249" ca="1">_xlfn.XLOOKUP(H249,{0,600,680,700,740,800},
             {"&lt;600","600–679","680–699","700–739","740–799","800+"},,-1)</f>
        <v>600–679</v>
      </c>
      <c r="V249" s="10" t="str" cm="1">
        <f t="array" aca="1" ref="V249" ca="1">_xlfn.XLOOKUP(I249,{0,0.25,0.4},
             {"&lt;25%","25–40%","40%+"},,-1)</f>
        <v>&lt;25%</v>
      </c>
      <c r="W249" s="10" t="str" cm="1">
        <f t="array" aca="1" ref="W249" ca="1">_xlfn.XLOOKUP(D249,{0,40000,80000,120000},
             {"&lt;40k","40–79k","80–119k","120k+"},,-1)</f>
        <v>40–79k</v>
      </c>
    </row>
    <row r="250" spans="2:23" ht="17" x14ac:dyDescent="0.4">
      <c r="B250" s="9">
        <v>247</v>
      </c>
      <c r="C250" s="9">
        <f t="shared" ca="1" si="27"/>
        <v>40</v>
      </c>
      <c r="D250" s="11">
        <f t="shared" ca="1" si="28"/>
        <v>42932</v>
      </c>
      <c r="E250" s="11">
        <f t="shared" ca="1" si="29"/>
        <v>7448</v>
      </c>
      <c r="F250" s="9">
        <f t="shared" ca="1" si="30"/>
        <v>24</v>
      </c>
      <c r="G250" s="9">
        <f t="shared" ca="1" si="31"/>
        <v>2</v>
      </c>
      <c r="H250" s="9">
        <f t="shared" ca="1" si="32"/>
        <v>554</v>
      </c>
      <c r="I250" s="12">
        <f t="shared" ca="1" si="33"/>
        <v>0.3</v>
      </c>
      <c r="J250" s="9" t="str">
        <f t="shared" ca="1" si="34"/>
        <v>No</v>
      </c>
      <c r="K250" s="9">
        <f ca="1">_xlfn.XLOOKUP(C250,age[Age_Min], age[Age_Points],,-1)</f>
        <v>5</v>
      </c>
      <c r="L250" s="9">
        <f ca="1">_xlfn.XLOOKUP(D250, income[Income_Min], income[Income_Points],,-1)</f>
        <v>5</v>
      </c>
      <c r="M250" s="9">
        <f ca="1">_xlfn.XLOOKUP(H250,credit[Credit_Min], credit[Credit_Points],,-1)</f>
        <v>1</v>
      </c>
      <c r="N250" s="9">
        <f ca="1">_xlfn.XLOOKUP(I250, dti[DTI_Min],dti[DTI_Points],,-1)</f>
        <v>3</v>
      </c>
      <c r="O250" s="9">
        <f ca="1">_xlfn.XLOOKUP(G250, employment[Emp_Min], employment[Points],,-1)</f>
        <v>3</v>
      </c>
      <c r="P250" s="9">
        <f ca="1">_xlfn.XLOOKUP(J250, default[PrevDefault],default[Default_Points],,-1)</f>
        <v>5</v>
      </c>
      <c r="Q250" s="10">
        <f ca="1">(K250*CONFIG!$K$14)+(L250*CONFIG!$K$15)+(M250*CONFIG!$K$16)+(N250*CONFIG!$K$17)+(O250*CONFIG!$K$18)+(P250*CONFIG!$K$19)</f>
        <v>26</v>
      </c>
      <c r="R250" s="10" t="str">
        <f ca="1">_xlfn.XLOOKUP(Q250,risk[Score_Min],risk[Risk_Level],,-1)</f>
        <v>Medium</v>
      </c>
      <c r="S250" s="10" t="str">
        <f t="shared" ca="1" si="35"/>
        <v>Rejected</v>
      </c>
      <c r="T250" s="10">
        <f ca="1">IF(applicants[[#This Row],[Decision]]="Approved",1,0)</f>
        <v>0</v>
      </c>
      <c r="U250" s="10" t="str" cm="1">
        <f t="array" aca="1" ref="U250" ca="1">_xlfn.XLOOKUP(H250,{0,600,680,700,740,800},
             {"&lt;600","600–679","680–699","700–739","740–799","800+"},,-1)</f>
        <v>&lt;600</v>
      </c>
      <c r="V250" s="10" t="str" cm="1">
        <f t="array" aca="1" ref="V250" ca="1">_xlfn.XLOOKUP(I250,{0,0.25,0.4},
             {"&lt;25%","25–40%","40%+"},,-1)</f>
        <v>25–40%</v>
      </c>
      <c r="W250" s="10" t="str" cm="1">
        <f t="array" aca="1" ref="W250" ca="1">_xlfn.XLOOKUP(D250,{0,40000,80000,120000},
             {"&lt;40k","40–79k","80–119k","120k+"},,-1)</f>
        <v>40–79k</v>
      </c>
    </row>
    <row r="251" spans="2:23" ht="17" x14ac:dyDescent="0.4">
      <c r="B251" s="9">
        <v>248</v>
      </c>
      <c r="C251" s="9">
        <f t="shared" ca="1" si="27"/>
        <v>34</v>
      </c>
      <c r="D251" s="11">
        <f t="shared" ca="1" si="28"/>
        <v>117933</v>
      </c>
      <c r="E251" s="11">
        <f t="shared" ca="1" si="29"/>
        <v>39319</v>
      </c>
      <c r="F251" s="9">
        <f t="shared" ca="1" si="30"/>
        <v>60</v>
      </c>
      <c r="G251" s="9">
        <f t="shared" ca="1" si="31"/>
        <v>3</v>
      </c>
      <c r="H251" s="9">
        <f t="shared" ca="1" si="32"/>
        <v>814</v>
      </c>
      <c r="I251" s="12">
        <f t="shared" ca="1" si="33"/>
        <v>0.12</v>
      </c>
      <c r="J251" s="9" t="str">
        <f t="shared" ca="1" si="34"/>
        <v>No</v>
      </c>
      <c r="K251" s="9">
        <f ca="1">_xlfn.XLOOKUP(C251,age[Age_Min], age[Age_Points],,-1)</f>
        <v>5</v>
      </c>
      <c r="L251" s="9">
        <f ca="1">_xlfn.XLOOKUP(D251, income[Income_Min], income[Income_Points],,-1)</f>
        <v>6</v>
      </c>
      <c r="M251" s="9">
        <f ca="1">_xlfn.XLOOKUP(H251,credit[Credit_Min], credit[Credit_Points],,-1)</f>
        <v>6</v>
      </c>
      <c r="N251" s="9">
        <f ca="1">_xlfn.XLOOKUP(I251, dti[DTI_Min],dti[DTI_Points],,-1)</f>
        <v>6</v>
      </c>
      <c r="O251" s="9">
        <f ca="1">_xlfn.XLOOKUP(G251, employment[Emp_Min], employment[Points],,-1)</f>
        <v>3</v>
      </c>
      <c r="P251" s="9">
        <f ca="1">_xlfn.XLOOKUP(J251, default[PrevDefault],default[Default_Points],,-1)</f>
        <v>5</v>
      </c>
      <c r="Q251" s="10">
        <f ca="1">(K251*CONFIG!$K$14)+(L251*CONFIG!$K$15)+(M251*CONFIG!$K$16)+(N251*CONFIG!$K$17)+(O251*CONFIG!$K$18)+(P251*CONFIG!$K$19)</f>
        <v>43</v>
      </c>
      <c r="R251" s="10" t="str">
        <f ca="1">_xlfn.XLOOKUP(Q251,risk[Score_Min],risk[Risk_Level],,-1)</f>
        <v>Low</v>
      </c>
      <c r="S251" s="10" t="str">
        <f t="shared" ca="1" si="35"/>
        <v>Approved</v>
      </c>
      <c r="T251" s="10">
        <f ca="1">IF(applicants[[#This Row],[Decision]]="Approved",1,0)</f>
        <v>1</v>
      </c>
      <c r="U251" s="10" t="str" cm="1">
        <f t="array" aca="1" ref="U251" ca="1">_xlfn.XLOOKUP(H251,{0,600,680,700,740,800},
             {"&lt;600","600–679","680–699","700–739","740–799","800+"},,-1)</f>
        <v>800+</v>
      </c>
      <c r="V251" s="10" t="str" cm="1">
        <f t="array" aca="1" ref="V251" ca="1">_xlfn.XLOOKUP(I251,{0,0.25,0.4},
             {"&lt;25%","25–40%","40%+"},,-1)</f>
        <v>&lt;25%</v>
      </c>
      <c r="W251" s="10" t="str" cm="1">
        <f t="array" aca="1" ref="W251" ca="1">_xlfn.XLOOKUP(D251,{0,40000,80000,120000},
             {"&lt;40k","40–79k","80–119k","120k+"},,-1)</f>
        <v>80–119k</v>
      </c>
    </row>
    <row r="252" spans="2:23" ht="17" x14ac:dyDescent="0.4">
      <c r="B252" s="9">
        <v>249</v>
      </c>
      <c r="C252" s="9">
        <f t="shared" ca="1" si="27"/>
        <v>27</v>
      </c>
      <c r="D252" s="11">
        <f t="shared" ca="1" si="28"/>
        <v>70485</v>
      </c>
      <c r="E252" s="11">
        <f t="shared" ca="1" si="29"/>
        <v>32442</v>
      </c>
      <c r="F252" s="9">
        <f t="shared" ca="1" si="30"/>
        <v>48</v>
      </c>
      <c r="G252" s="9">
        <f t="shared" ca="1" si="31"/>
        <v>2</v>
      </c>
      <c r="H252" s="9">
        <f t="shared" ca="1" si="32"/>
        <v>822</v>
      </c>
      <c r="I252" s="12">
        <f t="shared" ca="1" si="33"/>
        <v>0.45</v>
      </c>
      <c r="J252" s="9" t="str">
        <f t="shared" ca="1" si="34"/>
        <v>No</v>
      </c>
      <c r="K252" s="9">
        <f ca="1">_xlfn.XLOOKUP(C252,age[Age_Min], age[Age_Points],,-1)</f>
        <v>5</v>
      </c>
      <c r="L252" s="9">
        <f ca="1">_xlfn.XLOOKUP(D252, income[Income_Min], income[Income_Points],,-1)</f>
        <v>5</v>
      </c>
      <c r="M252" s="9">
        <f ca="1">_xlfn.XLOOKUP(H252,credit[Credit_Min], credit[Credit_Points],,-1)</f>
        <v>6</v>
      </c>
      <c r="N252" s="9">
        <f ca="1">_xlfn.XLOOKUP(I252, dti[DTI_Min],dti[DTI_Points],,-1)</f>
        <v>1</v>
      </c>
      <c r="O252" s="9">
        <f ca="1">_xlfn.XLOOKUP(G252, employment[Emp_Min], employment[Points],,-1)</f>
        <v>3</v>
      </c>
      <c r="P252" s="9">
        <f ca="1">_xlfn.XLOOKUP(J252, default[PrevDefault],default[Default_Points],,-1)</f>
        <v>5</v>
      </c>
      <c r="Q252" s="10">
        <f ca="1">(K252*CONFIG!$K$14)+(L252*CONFIG!$K$15)+(M252*CONFIG!$K$16)+(N252*CONFIG!$K$17)+(O252*CONFIG!$K$18)+(P252*CONFIG!$K$19)</f>
        <v>32</v>
      </c>
      <c r="R252" s="10" t="str">
        <f ca="1">_xlfn.XLOOKUP(Q252,risk[Score_Min],risk[Risk_Level],,-1)</f>
        <v>Low</v>
      </c>
      <c r="S252" s="10" t="str">
        <f t="shared" ca="1" si="35"/>
        <v>Approved</v>
      </c>
      <c r="T252" s="10">
        <f ca="1">IF(applicants[[#This Row],[Decision]]="Approved",1,0)</f>
        <v>1</v>
      </c>
      <c r="U252" s="10" t="str" cm="1">
        <f t="array" aca="1" ref="U252" ca="1">_xlfn.XLOOKUP(H252,{0,600,680,700,740,800},
             {"&lt;600","600–679","680–699","700–739","740–799","800+"},,-1)</f>
        <v>800+</v>
      </c>
      <c r="V252" s="10" t="str" cm="1">
        <f t="array" aca="1" ref="V252" ca="1">_xlfn.XLOOKUP(I252,{0,0.25,0.4},
             {"&lt;25%","25–40%","40%+"},,-1)</f>
        <v>40%+</v>
      </c>
      <c r="W252" s="10" t="str" cm="1">
        <f t="array" aca="1" ref="W252" ca="1">_xlfn.XLOOKUP(D252,{0,40000,80000,120000},
             {"&lt;40k","40–79k","80–119k","120k+"},,-1)</f>
        <v>40–79k</v>
      </c>
    </row>
    <row r="253" spans="2:23" ht="17" x14ac:dyDescent="0.4">
      <c r="B253" s="9">
        <v>250</v>
      </c>
      <c r="C253" s="9">
        <f t="shared" ca="1" si="27"/>
        <v>24</v>
      </c>
      <c r="D253" s="11">
        <f t="shared" ca="1" si="28"/>
        <v>72478</v>
      </c>
      <c r="E253" s="11">
        <f t="shared" ca="1" si="29"/>
        <v>27291</v>
      </c>
      <c r="F253" s="9">
        <f t="shared" ca="1" si="30"/>
        <v>48</v>
      </c>
      <c r="G253" s="9">
        <f t="shared" ca="1" si="31"/>
        <v>7</v>
      </c>
      <c r="H253" s="9">
        <f t="shared" ca="1" si="32"/>
        <v>566</v>
      </c>
      <c r="I253" s="12">
        <f t="shared" ca="1" si="33"/>
        <v>0.23</v>
      </c>
      <c r="J253" s="9" t="str">
        <f t="shared" ca="1" si="34"/>
        <v>No</v>
      </c>
      <c r="K253" s="9">
        <f ca="1">_xlfn.XLOOKUP(C253,age[Age_Min], age[Age_Points],,-1)</f>
        <v>2</v>
      </c>
      <c r="L253" s="9">
        <f ca="1">_xlfn.XLOOKUP(D253, income[Income_Min], income[Income_Points],,-1)</f>
        <v>5</v>
      </c>
      <c r="M253" s="9">
        <f ca="1">_xlfn.XLOOKUP(H253,credit[Credit_Min], credit[Credit_Points],,-1)</f>
        <v>1</v>
      </c>
      <c r="N253" s="9">
        <f ca="1">_xlfn.XLOOKUP(I253, dti[DTI_Min],dti[DTI_Points],,-1)</f>
        <v>6</v>
      </c>
      <c r="O253" s="9">
        <f ca="1">_xlfn.XLOOKUP(G253, employment[Emp_Min], employment[Points],,-1)</f>
        <v>5</v>
      </c>
      <c r="P253" s="9">
        <f ca="1">_xlfn.XLOOKUP(J253, default[PrevDefault],default[Default_Points],,-1)</f>
        <v>5</v>
      </c>
      <c r="Q253" s="10">
        <f ca="1">(K253*CONFIG!$K$14)+(L253*CONFIG!$K$15)+(M253*CONFIG!$K$16)+(N253*CONFIG!$K$17)+(O253*CONFIG!$K$18)+(P253*CONFIG!$K$19)</f>
        <v>31</v>
      </c>
      <c r="R253" s="10" t="str">
        <f ca="1">_xlfn.XLOOKUP(Q253,risk[Score_Min],risk[Risk_Level],,-1)</f>
        <v>Low</v>
      </c>
      <c r="S253" s="10" t="str">
        <f t="shared" ca="1" si="35"/>
        <v>Approved</v>
      </c>
      <c r="T253" s="10">
        <f ca="1">IF(applicants[[#This Row],[Decision]]="Approved",1,0)</f>
        <v>1</v>
      </c>
      <c r="U253" s="10" t="str" cm="1">
        <f t="array" aca="1" ref="U253" ca="1">_xlfn.XLOOKUP(H253,{0,600,680,700,740,800},
             {"&lt;600","600–679","680–699","700–739","740–799","800+"},,-1)</f>
        <v>&lt;600</v>
      </c>
      <c r="V253" s="10" t="str" cm="1">
        <f t="array" aca="1" ref="V253" ca="1">_xlfn.XLOOKUP(I253,{0,0.25,0.4},
             {"&lt;25%","25–40%","40%+"},,-1)</f>
        <v>&lt;25%</v>
      </c>
      <c r="W253" s="10" t="str" cm="1">
        <f t="array" aca="1" ref="W253" ca="1">_xlfn.XLOOKUP(D253,{0,40000,80000,120000},
             {"&lt;40k","40–79k","80–119k","120k+"},,-1)</f>
        <v>40–79k</v>
      </c>
    </row>
    <row r="254" spans="2:23" ht="17" x14ac:dyDescent="0.4">
      <c r="B254" s="9">
        <v>251</v>
      </c>
      <c r="C254" s="9">
        <f t="shared" ca="1" si="27"/>
        <v>45</v>
      </c>
      <c r="D254" s="11">
        <f t="shared" ca="1" si="28"/>
        <v>112575</v>
      </c>
      <c r="E254" s="11">
        <f t="shared" ca="1" si="29"/>
        <v>5432</v>
      </c>
      <c r="F254" s="9">
        <f t="shared" ca="1" si="30"/>
        <v>12</v>
      </c>
      <c r="G254" s="9">
        <f t="shared" ca="1" si="31"/>
        <v>2</v>
      </c>
      <c r="H254" s="9">
        <f t="shared" ca="1" si="32"/>
        <v>832</v>
      </c>
      <c r="I254" s="12">
        <f t="shared" ca="1" si="33"/>
        <v>0.33</v>
      </c>
      <c r="J254" s="9" t="str">
        <f t="shared" ca="1" si="34"/>
        <v>No</v>
      </c>
      <c r="K254" s="9">
        <f ca="1">_xlfn.XLOOKUP(C254,age[Age_Min], age[Age_Points],,-1)</f>
        <v>4</v>
      </c>
      <c r="L254" s="9">
        <f ca="1">_xlfn.XLOOKUP(D254, income[Income_Min], income[Income_Points],,-1)</f>
        <v>6</v>
      </c>
      <c r="M254" s="9">
        <f ca="1">_xlfn.XLOOKUP(H254,credit[Credit_Min], credit[Credit_Points],,-1)</f>
        <v>6</v>
      </c>
      <c r="N254" s="9">
        <f ca="1">_xlfn.XLOOKUP(I254, dti[DTI_Min],dti[DTI_Points],,-1)</f>
        <v>3</v>
      </c>
      <c r="O254" s="9">
        <f ca="1">_xlfn.XLOOKUP(G254, employment[Emp_Min], employment[Points],,-1)</f>
        <v>3</v>
      </c>
      <c r="P254" s="9">
        <f ca="1">_xlfn.XLOOKUP(J254, default[PrevDefault],default[Default_Points],,-1)</f>
        <v>5</v>
      </c>
      <c r="Q254" s="10">
        <f ca="1">(K254*CONFIG!$K$14)+(L254*CONFIG!$K$15)+(M254*CONFIG!$K$16)+(N254*CONFIG!$K$17)+(O254*CONFIG!$K$18)+(P254*CONFIG!$K$19)</f>
        <v>36</v>
      </c>
      <c r="R254" s="10" t="str">
        <f ca="1">_xlfn.XLOOKUP(Q254,risk[Score_Min],risk[Risk_Level],,-1)</f>
        <v>Low</v>
      </c>
      <c r="S254" s="10" t="str">
        <f t="shared" ca="1" si="35"/>
        <v>Approved</v>
      </c>
      <c r="T254" s="10">
        <f ca="1">IF(applicants[[#This Row],[Decision]]="Approved",1,0)</f>
        <v>1</v>
      </c>
      <c r="U254" s="10" t="str" cm="1">
        <f t="array" aca="1" ref="U254" ca="1">_xlfn.XLOOKUP(H254,{0,600,680,700,740,800},
             {"&lt;600","600–679","680–699","700–739","740–799","800+"},,-1)</f>
        <v>800+</v>
      </c>
      <c r="V254" s="10" t="str" cm="1">
        <f t="array" aca="1" ref="V254" ca="1">_xlfn.XLOOKUP(I254,{0,0.25,0.4},
             {"&lt;25%","25–40%","40%+"},,-1)</f>
        <v>25–40%</v>
      </c>
      <c r="W254" s="10" t="str" cm="1">
        <f t="array" aca="1" ref="W254" ca="1">_xlfn.XLOOKUP(D254,{0,40000,80000,120000},
             {"&lt;40k","40–79k","80–119k","120k+"},,-1)</f>
        <v>80–119k</v>
      </c>
    </row>
    <row r="255" spans="2:23" ht="17" x14ac:dyDescent="0.4">
      <c r="B255" s="9">
        <v>252</v>
      </c>
      <c r="C255" s="9">
        <f t="shared" ca="1" si="27"/>
        <v>41</v>
      </c>
      <c r="D255" s="11">
        <f t="shared" ca="1" si="28"/>
        <v>54022</v>
      </c>
      <c r="E255" s="11">
        <f t="shared" ca="1" si="29"/>
        <v>5892</v>
      </c>
      <c r="F255" s="9">
        <f t="shared" ca="1" si="30"/>
        <v>12</v>
      </c>
      <c r="G255" s="9">
        <f t="shared" ca="1" si="31"/>
        <v>6</v>
      </c>
      <c r="H255" s="9">
        <f t="shared" ca="1" si="32"/>
        <v>719</v>
      </c>
      <c r="I255" s="12">
        <f t="shared" ca="1" si="33"/>
        <v>0.35</v>
      </c>
      <c r="J255" s="9" t="str">
        <f t="shared" ca="1" si="34"/>
        <v>No</v>
      </c>
      <c r="K255" s="9">
        <f ca="1">_xlfn.XLOOKUP(C255,age[Age_Min], age[Age_Points],,-1)</f>
        <v>4</v>
      </c>
      <c r="L255" s="9">
        <f ca="1">_xlfn.XLOOKUP(D255, income[Income_Min], income[Income_Points],,-1)</f>
        <v>5</v>
      </c>
      <c r="M255" s="9">
        <f ca="1">_xlfn.XLOOKUP(H255,credit[Credit_Min], credit[Credit_Points],,-1)</f>
        <v>5</v>
      </c>
      <c r="N255" s="9">
        <f ca="1">_xlfn.XLOOKUP(I255, dti[DTI_Min],dti[DTI_Points],,-1)</f>
        <v>3</v>
      </c>
      <c r="O255" s="9">
        <f ca="1">_xlfn.XLOOKUP(G255, employment[Emp_Min], employment[Points],,-1)</f>
        <v>5</v>
      </c>
      <c r="P255" s="9">
        <f ca="1">_xlfn.XLOOKUP(J255, default[PrevDefault],default[Default_Points],,-1)</f>
        <v>5</v>
      </c>
      <c r="Q255" s="10">
        <f ca="1">(K255*CONFIG!$K$14)+(L255*CONFIG!$K$15)+(M255*CONFIG!$K$16)+(N255*CONFIG!$K$17)+(O255*CONFIG!$K$18)+(P255*CONFIG!$K$19)</f>
        <v>35</v>
      </c>
      <c r="R255" s="10" t="str">
        <f ca="1">_xlfn.XLOOKUP(Q255,risk[Score_Min],risk[Risk_Level],,-1)</f>
        <v>Low</v>
      </c>
      <c r="S255" s="10" t="str">
        <f t="shared" ca="1" si="35"/>
        <v>Approved</v>
      </c>
      <c r="T255" s="10">
        <f ca="1">IF(applicants[[#This Row],[Decision]]="Approved",1,0)</f>
        <v>1</v>
      </c>
      <c r="U255" s="10" t="str" cm="1">
        <f t="array" aca="1" ref="U255" ca="1">_xlfn.XLOOKUP(H255,{0,600,680,700,740,800},
             {"&lt;600","600–679","680–699","700–739","740–799","800+"},,-1)</f>
        <v>700–739</v>
      </c>
      <c r="V255" s="10" t="str" cm="1">
        <f t="array" aca="1" ref="V255" ca="1">_xlfn.XLOOKUP(I255,{0,0.25,0.4},
             {"&lt;25%","25–40%","40%+"},,-1)</f>
        <v>25–40%</v>
      </c>
      <c r="W255" s="10" t="str" cm="1">
        <f t="array" aca="1" ref="W255" ca="1">_xlfn.XLOOKUP(D255,{0,40000,80000,120000},
             {"&lt;40k","40–79k","80–119k","120k+"},,-1)</f>
        <v>40–79k</v>
      </c>
    </row>
    <row r="256" spans="2:23" ht="17" x14ac:dyDescent="0.4">
      <c r="B256" s="9">
        <v>253</v>
      </c>
      <c r="C256" s="9">
        <f t="shared" ca="1" si="27"/>
        <v>42</v>
      </c>
      <c r="D256" s="11">
        <f t="shared" ca="1" si="28"/>
        <v>53751</v>
      </c>
      <c r="E256" s="11">
        <f t="shared" ca="1" si="29"/>
        <v>7747</v>
      </c>
      <c r="F256" s="9">
        <f t="shared" ca="1" si="30"/>
        <v>12</v>
      </c>
      <c r="G256" s="9">
        <f t="shared" ca="1" si="31"/>
        <v>5</v>
      </c>
      <c r="H256" s="9">
        <f t="shared" ca="1" si="32"/>
        <v>850</v>
      </c>
      <c r="I256" s="12">
        <f t="shared" ca="1" si="33"/>
        <v>0.46</v>
      </c>
      <c r="J256" s="9" t="str">
        <f t="shared" ca="1" si="34"/>
        <v>No</v>
      </c>
      <c r="K256" s="9">
        <f ca="1">_xlfn.XLOOKUP(C256,age[Age_Min], age[Age_Points],,-1)</f>
        <v>4</v>
      </c>
      <c r="L256" s="9">
        <f ca="1">_xlfn.XLOOKUP(D256, income[Income_Min], income[Income_Points],,-1)</f>
        <v>5</v>
      </c>
      <c r="M256" s="9">
        <f ca="1">_xlfn.XLOOKUP(H256,credit[Credit_Min], credit[Credit_Points],,-1)</f>
        <v>6</v>
      </c>
      <c r="N256" s="9">
        <f ca="1">_xlfn.XLOOKUP(I256, dti[DTI_Min],dti[DTI_Points],,-1)</f>
        <v>1</v>
      </c>
      <c r="O256" s="9">
        <f ca="1">_xlfn.XLOOKUP(G256, employment[Emp_Min], employment[Points],,-1)</f>
        <v>3</v>
      </c>
      <c r="P256" s="9">
        <f ca="1">_xlfn.XLOOKUP(J256, default[PrevDefault],default[Default_Points],,-1)</f>
        <v>5</v>
      </c>
      <c r="Q256" s="10">
        <f ca="1">(K256*CONFIG!$K$14)+(L256*CONFIG!$K$15)+(M256*CONFIG!$K$16)+(N256*CONFIG!$K$17)+(O256*CONFIG!$K$18)+(P256*CONFIG!$K$19)</f>
        <v>31</v>
      </c>
      <c r="R256" s="10" t="str">
        <f ca="1">_xlfn.XLOOKUP(Q256,risk[Score_Min],risk[Risk_Level],,-1)</f>
        <v>Low</v>
      </c>
      <c r="S256" s="10" t="str">
        <f t="shared" ca="1" si="35"/>
        <v>Approved</v>
      </c>
      <c r="T256" s="10">
        <f ca="1">IF(applicants[[#This Row],[Decision]]="Approved",1,0)</f>
        <v>1</v>
      </c>
      <c r="U256" s="10" t="str" cm="1">
        <f t="array" aca="1" ref="U256" ca="1">_xlfn.XLOOKUP(H256,{0,600,680,700,740,800},
             {"&lt;600","600–679","680–699","700–739","740–799","800+"},,-1)</f>
        <v>800+</v>
      </c>
      <c r="V256" s="10" t="str" cm="1">
        <f t="array" aca="1" ref="V256" ca="1">_xlfn.XLOOKUP(I256,{0,0.25,0.4},
             {"&lt;25%","25–40%","40%+"},,-1)</f>
        <v>40%+</v>
      </c>
      <c r="W256" s="10" t="str" cm="1">
        <f t="array" aca="1" ref="W256" ca="1">_xlfn.XLOOKUP(D256,{0,40000,80000,120000},
             {"&lt;40k","40–79k","80–119k","120k+"},,-1)</f>
        <v>40–79k</v>
      </c>
    </row>
    <row r="257" spans="2:23" ht="17" x14ac:dyDescent="0.4">
      <c r="B257" s="9">
        <v>254</v>
      </c>
      <c r="C257" s="9">
        <f t="shared" ca="1" si="27"/>
        <v>52</v>
      </c>
      <c r="D257" s="11">
        <f t="shared" ca="1" si="28"/>
        <v>39516</v>
      </c>
      <c r="E257" s="11">
        <f t="shared" ca="1" si="29"/>
        <v>9432</v>
      </c>
      <c r="F257" s="9">
        <f t="shared" ca="1" si="30"/>
        <v>36</v>
      </c>
      <c r="G257" s="9">
        <f t="shared" ca="1" si="31"/>
        <v>5</v>
      </c>
      <c r="H257" s="9">
        <f t="shared" ca="1" si="32"/>
        <v>662</v>
      </c>
      <c r="I257" s="12">
        <f t="shared" ca="1" si="33"/>
        <v>0.24</v>
      </c>
      <c r="J257" s="9" t="str">
        <f t="shared" ca="1" si="34"/>
        <v>No</v>
      </c>
      <c r="K257" s="9">
        <f ca="1">_xlfn.XLOOKUP(C257,age[Age_Min], age[Age_Points],,-1)</f>
        <v>4</v>
      </c>
      <c r="L257" s="9">
        <f ca="1">_xlfn.XLOOKUP(D257, income[Income_Min], income[Income_Points],,-1)</f>
        <v>2</v>
      </c>
      <c r="M257" s="9">
        <f ca="1">_xlfn.XLOOKUP(H257,credit[Credit_Min], credit[Credit_Points],,-1)</f>
        <v>3</v>
      </c>
      <c r="N257" s="9">
        <f ca="1">_xlfn.XLOOKUP(I257, dti[DTI_Min],dti[DTI_Points],,-1)</f>
        <v>6</v>
      </c>
      <c r="O257" s="9">
        <f ca="1">_xlfn.XLOOKUP(G257, employment[Emp_Min], employment[Points],,-1)</f>
        <v>3</v>
      </c>
      <c r="P257" s="9">
        <f ca="1">_xlfn.XLOOKUP(J257, default[PrevDefault],default[Default_Points],,-1)</f>
        <v>5</v>
      </c>
      <c r="Q257" s="10">
        <f ca="1">(K257*CONFIG!$K$14)+(L257*CONFIG!$K$15)+(M257*CONFIG!$K$16)+(N257*CONFIG!$K$17)+(O257*CONFIG!$K$18)+(P257*CONFIG!$K$19)</f>
        <v>32</v>
      </c>
      <c r="R257" s="10" t="str">
        <f ca="1">_xlfn.XLOOKUP(Q257,risk[Score_Min],risk[Risk_Level],,-1)</f>
        <v>Low</v>
      </c>
      <c r="S257" s="10" t="str">
        <f t="shared" ca="1" si="35"/>
        <v>Approved</v>
      </c>
      <c r="T257" s="10">
        <f ca="1">IF(applicants[[#This Row],[Decision]]="Approved",1,0)</f>
        <v>1</v>
      </c>
      <c r="U257" s="10" t="str" cm="1">
        <f t="array" aca="1" ref="U257" ca="1">_xlfn.XLOOKUP(H257,{0,600,680,700,740,800},
             {"&lt;600","600–679","680–699","700–739","740–799","800+"},,-1)</f>
        <v>600–679</v>
      </c>
      <c r="V257" s="10" t="str" cm="1">
        <f t="array" aca="1" ref="V257" ca="1">_xlfn.XLOOKUP(I257,{0,0.25,0.4},
             {"&lt;25%","25–40%","40%+"},,-1)</f>
        <v>&lt;25%</v>
      </c>
      <c r="W257" s="10" t="str" cm="1">
        <f t="array" aca="1" ref="W257" ca="1">_xlfn.XLOOKUP(D257,{0,40000,80000,120000},
             {"&lt;40k","40–79k","80–119k","120k+"},,-1)</f>
        <v>&lt;40k</v>
      </c>
    </row>
    <row r="258" spans="2:23" ht="17" x14ac:dyDescent="0.4">
      <c r="B258" s="9">
        <v>255</v>
      </c>
      <c r="C258" s="9">
        <f t="shared" ca="1" si="27"/>
        <v>55</v>
      </c>
      <c r="D258" s="11">
        <f t="shared" ca="1" si="28"/>
        <v>73408</v>
      </c>
      <c r="E258" s="11">
        <f t="shared" ca="1" si="29"/>
        <v>8141</v>
      </c>
      <c r="F258" s="9">
        <f t="shared" ca="1" si="30"/>
        <v>48</v>
      </c>
      <c r="G258" s="9">
        <f t="shared" ca="1" si="31"/>
        <v>1</v>
      </c>
      <c r="H258" s="9">
        <f t="shared" ca="1" si="32"/>
        <v>716</v>
      </c>
      <c r="I258" s="12">
        <f t="shared" ca="1" si="33"/>
        <v>0.35</v>
      </c>
      <c r="J258" s="9" t="str">
        <f t="shared" ca="1" si="34"/>
        <v>No</v>
      </c>
      <c r="K258" s="9">
        <f ca="1">_xlfn.XLOOKUP(C258,age[Age_Min], age[Age_Points],,-1)</f>
        <v>4</v>
      </c>
      <c r="L258" s="9">
        <f ca="1">_xlfn.XLOOKUP(D258, income[Income_Min], income[Income_Points],,-1)</f>
        <v>5</v>
      </c>
      <c r="M258" s="9">
        <f ca="1">_xlfn.XLOOKUP(H258,credit[Credit_Min], credit[Credit_Points],,-1)</f>
        <v>5</v>
      </c>
      <c r="N258" s="9">
        <f ca="1">_xlfn.XLOOKUP(I258, dti[DTI_Min],dti[DTI_Points],,-1)</f>
        <v>3</v>
      </c>
      <c r="O258" s="9">
        <f ca="1">_xlfn.XLOOKUP(G258, employment[Emp_Min], employment[Points],,-1)</f>
        <v>1</v>
      </c>
      <c r="P258" s="9">
        <f ca="1">_xlfn.XLOOKUP(J258, default[PrevDefault],default[Default_Points],,-1)</f>
        <v>5</v>
      </c>
      <c r="Q258" s="10">
        <f ca="1">(K258*CONFIG!$K$14)+(L258*CONFIG!$K$15)+(M258*CONFIG!$K$16)+(N258*CONFIG!$K$17)+(O258*CONFIG!$K$18)+(P258*CONFIG!$K$19)</f>
        <v>31</v>
      </c>
      <c r="R258" s="10" t="str">
        <f ca="1">_xlfn.XLOOKUP(Q258,risk[Score_Min],risk[Risk_Level],,-1)</f>
        <v>Low</v>
      </c>
      <c r="S258" s="10" t="str">
        <f t="shared" ca="1" si="35"/>
        <v>Approved</v>
      </c>
      <c r="T258" s="10">
        <f ca="1">IF(applicants[[#This Row],[Decision]]="Approved",1,0)</f>
        <v>1</v>
      </c>
      <c r="U258" s="10" t="str" cm="1">
        <f t="array" aca="1" ref="U258" ca="1">_xlfn.XLOOKUP(H258,{0,600,680,700,740,800},
             {"&lt;600","600–679","680–699","700–739","740–799","800+"},,-1)</f>
        <v>700–739</v>
      </c>
      <c r="V258" s="10" t="str" cm="1">
        <f t="array" aca="1" ref="V258" ca="1">_xlfn.XLOOKUP(I258,{0,0.25,0.4},
             {"&lt;25%","25–40%","40%+"},,-1)</f>
        <v>25–40%</v>
      </c>
      <c r="W258" s="10" t="str" cm="1">
        <f t="array" aca="1" ref="W258" ca="1">_xlfn.XLOOKUP(D258,{0,40000,80000,120000},
             {"&lt;40k","40–79k","80–119k","120k+"},,-1)</f>
        <v>40–79k</v>
      </c>
    </row>
    <row r="259" spans="2:23" ht="17" x14ac:dyDescent="0.4">
      <c r="B259" s="9">
        <v>256</v>
      </c>
      <c r="C259" s="9">
        <f t="shared" ca="1" si="27"/>
        <v>58</v>
      </c>
      <c r="D259" s="11">
        <f t="shared" ca="1" si="28"/>
        <v>60383</v>
      </c>
      <c r="E259" s="11">
        <f t="shared" ca="1" si="29"/>
        <v>33411</v>
      </c>
      <c r="F259" s="9">
        <f t="shared" ca="1" si="30"/>
        <v>24</v>
      </c>
      <c r="G259" s="9">
        <f t="shared" ca="1" si="31"/>
        <v>1</v>
      </c>
      <c r="H259" s="9">
        <f t="shared" ca="1" si="32"/>
        <v>629</v>
      </c>
      <c r="I259" s="12">
        <f t="shared" ca="1" si="33"/>
        <v>0.33</v>
      </c>
      <c r="J259" s="9" t="str">
        <f t="shared" ca="1" si="34"/>
        <v>No</v>
      </c>
      <c r="K259" s="9">
        <f ca="1">_xlfn.XLOOKUP(C259,age[Age_Min], age[Age_Points],,-1)</f>
        <v>4</v>
      </c>
      <c r="L259" s="9">
        <f ca="1">_xlfn.XLOOKUP(D259, income[Income_Min], income[Income_Points],,-1)</f>
        <v>5</v>
      </c>
      <c r="M259" s="9">
        <f ca="1">_xlfn.XLOOKUP(H259,credit[Credit_Min], credit[Credit_Points],,-1)</f>
        <v>3</v>
      </c>
      <c r="N259" s="9">
        <f ca="1">_xlfn.XLOOKUP(I259, dti[DTI_Min],dti[DTI_Points],,-1)</f>
        <v>3</v>
      </c>
      <c r="O259" s="9">
        <f ca="1">_xlfn.XLOOKUP(G259, employment[Emp_Min], employment[Points],,-1)</f>
        <v>1</v>
      </c>
      <c r="P259" s="9">
        <f ca="1">_xlfn.XLOOKUP(J259, default[PrevDefault],default[Default_Points],,-1)</f>
        <v>5</v>
      </c>
      <c r="Q259" s="10">
        <f ca="1">(K259*CONFIG!$K$14)+(L259*CONFIG!$K$15)+(M259*CONFIG!$K$16)+(N259*CONFIG!$K$17)+(O259*CONFIG!$K$18)+(P259*CONFIG!$K$19)</f>
        <v>27</v>
      </c>
      <c r="R259" s="10" t="str">
        <f ca="1">_xlfn.XLOOKUP(Q259,risk[Score_Min],risk[Risk_Level],,-1)</f>
        <v>Medium</v>
      </c>
      <c r="S259" s="10" t="str">
        <f t="shared" ca="1" si="35"/>
        <v>Rejected</v>
      </c>
      <c r="T259" s="10">
        <f ca="1">IF(applicants[[#This Row],[Decision]]="Approved",1,0)</f>
        <v>0</v>
      </c>
      <c r="U259" s="10" t="str" cm="1">
        <f t="array" aca="1" ref="U259" ca="1">_xlfn.XLOOKUP(H259,{0,600,680,700,740,800},
             {"&lt;600","600–679","680–699","700–739","740–799","800+"},,-1)</f>
        <v>600–679</v>
      </c>
      <c r="V259" s="10" t="str" cm="1">
        <f t="array" aca="1" ref="V259" ca="1">_xlfn.XLOOKUP(I259,{0,0.25,0.4},
             {"&lt;25%","25–40%","40%+"},,-1)</f>
        <v>25–40%</v>
      </c>
      <c r="W259" s="10" t="str" cm="1">
        <f t="array" aca="1" ref="W259" ca="1">_xlfn.XLOOKUP(D259,{0,40000,80000,120000},
             {"&lt;40k","40–79k","80–119k","120k+"},,-1)</f>
        <v>40–79k</v>
      </c>
    </row>
    <row r="260" spans="2:23" ht="17" x14ac:dyDescent="0.4">
      <c r="B260" s="9">
        <v>257</v>
      </c>
      <c r="C260" s="9">
        <f t="shared" ca="1" si="27"/>
        <v>32</v>
      </c>
      <c r="D260" s="11">
        <f t="shared" ca="1" si="28"/>
        <v>41006</v>
      </c>
      <c r="E260" s="11">
        <f t="shared" ca="1" si="29"/>
        <v>32254</v>
      </c>
      <c r="F260" s="9">
        <f t="shared" ca="1" si="30"/>
        <v>12</v>
      </c>
      <c r="G260" s="9">
        <f t="shared" ca="1" si="31"/>
        <v>7</v>
      </c>
      <c r="H260" s="9">
        <f t="shared" ca="1" si="32"/>
        <v>801</v>
      </c>
      <c r="I260" s="12">
        <f t="shared" ca="1" si="33"/>
        <v>0.32</v>
      </c>
      <c r="J260" s="9" t="str">
        <f t="shared" ca="1" si="34"/>
        <v>No</v>
      </c>
      <c r="K260" s="9">
        <f ca="1">_xlfn.XLOOKUP(C260,age[Age_Min], age[Age_Points],,-1)</f>
        <v>5</v>
      </c>
      <c r="L260" s="9">
        <f ca="1">_xlfn.XLOOKUP(D260, income[Income_Min], income[Income_Points],,-1)</f>
        <v>5</v>
      </c>
      <c r="M260" s="9">
        <f ca="1">_xlfn.XLOOKUP(H260,credit[Credit_Min], credit[Credit_Points],,-1)</f>
        <v>6</v>
      </c>
      <c r="N260" s="9">
        <f ca="1">_xlfn.XLOOKUP(I260, dti[DTI_Min],dti[DTI_Points],,-1)</f>
        <v>3</v>
      </c>
      <c r="O260" s="9">
        <f ca="1">_xlfn.XLOOKUP(G260, employment[Emp_Min], employment[Points],,-1)</f>
        <v>5</v>
      </c>
      <c r="P260" s="9">
        <f ca="1">_xlfn.XLOOKUP(J260, default[PrevDefault],default[Default_Points],,-1)</f>
        <v>5</v>
      </c>
      <c r="Q260" s="10">
        <f ca="1">(K260*CONFIG!$K$14)+(L260*CONFIG!$K$15)+(M260*CONFIG!$K$16)+(N260*CONFIG!$K$17)+(O260*CONFIG!$K$18)+(P260*CONFIG!$K$19)</f>
        <v>38</v>
      </c>
      <c r="R260" s="10" t="str">
        <f ca="1">_xlfn.XLOOKUP(Q260,risk[Score_Min],risk[Risk_Level],,-1)</f>
        <v>Low</v>
      </c>
      <c r="S260" s="10" t="str">
        <f t="shared" ca="1" si="35"/>
        <v>Approved</v>
      </c>
      <c r="T260" s="10">
        <f ca="1">IF(applicants[[#This Row],[Decision]]="Approved",1,0)</f>
        <v>1</v>
      </c>
      <c r="U260" s="10" t="str" cm="1">
        <f t="array" aca="1" ref="U260" ca="1">_xlfn.XLOOKUP(H260,{0,600,680,700,740,800},
             {"&lt;600","600–679","680–699","700–739","740–799","800+"},,-1)</f>
        <v>800+</v>
      </c>
      <c r="V260" s="10" t="str" cm="1">
        <f t="array" aca="1" ref="V260" ca="1">_xlfn.XLOOKUP(I260,{0,0.25,0.4},
             {"&lt;25%","25–40%","40%+"},,-1)</f>
        <v>25–40%</v>
      </c>
      <c r="W260" s="10" t="str" cm="1">
        <f t="array" aca="1" ref="W260" ca="1">_xlfn.XLOOKUP(D260,{0,40000,80000,120000},
             {"&lt;40k","40–79k","80–119k","120k+"},,-1)</f>
        <v>40–79k</v>
      </c>
    </row>
    <row r="261" spans="2:23" ht="17" x14ac:dyDescent="0.4">
      <c r="B261" s="9">
        <v>258</v>
      </c>
      <c r="C261" s="9">
        <f t="shared" ref="C261:C310" ca="1" si="36">RANDBETWEEN(22,60)</f>
        <v>59</v>
      </c>
      <c r="D261" s="11">
        <f t="shared" ref="D261:D310" ca="1" si="37">RANDBETWEEN(30000, 150000)</f>
        <v>96644</v>
      </c>
      <c r="E261" s="11">
        <f t="shared" ref="E261:E310" ca="1" si="38">RANDBETWEEN(5000, 40000)</f>
        <v>9202</v>
      </c>
      <c r="F261" s="9">
        <f t="shared" ref="F261:F310" ca="1" si="39">CHOOSE(RANDBETWEEN(1,5),12,24,36,48,60)</f>
        <v>48</v>
      </c>
      <c r="G261" s="9">
        <f t="shared" ref="G261:G310" ca="1" si="40">RANDBETWEEN(0,10)</f>
        <v>7</v>
      </c>
      <c r="H261" s="9">
        <f t="shared" ref="H261:H310" ca="1" si="41">RANDBETWEEN(550,850)</f>
        <v>850</v>
      </c>
      <c r="I261" s="12">
        <f t="shared" ref="I261:I310" ca="1" si="42">ROUND(RAND()*(0.5-0.1)+0.1,2)</f>
        <v>0.35</v>
      </c>
      <c r="J261" s="9" t="str">
        <f t="shared" ref="J261:J310" ca="1" si="43">IF(RAND()&lt;0.1,"Yes","No")</f>
        <v>No</v>
      </c>
      <c r="K261" s="9">
        <f ca="1">_xlfn.XLOOKUP(C261,age[Age_Min], age[Age_Points],,-1)</f>
        <v>4</v>
      </c>
      <c r="L261" s="9">
        <f ca="1">_xlfn.XLOOKUP(D261, income[Income_Min], income[Income_Points],,-1)</f>
        <v>6</v>
      </c>
      <c r="M261" s="9">
        <f ca="1">_xlfn.XLOOKUP(H261,credit[Credit_Min], credit[Credit_Points],,-1)</f>
        <v>6</v>
      </c>
      <c r="N261" s="9">
        <f ca="1">_xlfn.XLOOKUP(I261, dti[DTI_Min],dti[DTI_Points],,-1)</f>
        <v>3</v>
      </c>
      <c r="O261" s="9">
        <f ca="1">_xlfn.XLOOKUP(G261, employment[Emp_Min], employment[Points],,-1)</f>
        <v>5</v>
      </c>
      <c r="P261" s="9">
        <f ca="1">_xlfn.XLOOKUP(J261, default[PrevDefault],default[Default_Points],,-1)</f>
        <v>5</v>
      </c>
      <c r="Q261" s="10">
        <f ca="1">(K261*CONFIG!$K$14)+(L261*CONFIG!$K$15)+(M261*CONFIG!$K$16)+(N261*CONFIG!$K$17)+(O261*CONFIG!$K$18)+(P261*CONFIG!$K$19)</f>
        <v>38</v>
      </c>
      <c r="R261" s="10" t="str">
        <f ca="1">_xlfn.XLOOKUP(Q261,risk[Score_Min],risk[Risk_Level],,-1)</f>
        <v>Low</v>
      </c>
      <c r="S261" s="10" t="str">
        <f t="shared" ref="S261:S310" ca="1" si="44">IF(R261="High","Rejected",
   IF(R261="Low","Approved",
   IF(H261&gt;=700,"Approved",
   IF(RAND()&lt;0.3,"Approved","Rejected"))))</f>
        <v>Approved</v>
      </c>
      <c r="T261" s="10">
        <f ca="1">IF(applicants[[#This Row],[Decision]]="Approved",1,0)</f>
        <v>1</v>
      </c>
      <c r="U261" s="10" t="str" cm="1">
        <f t="array" aca="1" ref="U261" ca="1">_xlfn.XLOOKUP(H261,{0,600,680,700,740,800},
             {"&lt;600","600–679","680–699","700–739","740–799","800+"},,-1)</f>
        <v>800+</v>
      </c>
      <c r="V261" s="10" t="str" cm="1">
        <f t="array" aca="1" ref="V261" ca="1">_xlfn.XLOOKUP(I261,{0,0.25,0.4},
             {"&lt;25%","25–40%","40%+"},,-1)</f>
        <v>25–40%</v>
      </c>
      <c r="W261" s="10" t="str" cm="1">
        <f t="array" aca="1" ref="W261" ca="1">_xlfn.XLOOKUP(D261,{0,40000,80000,120000},
             {"&lt;40k","40–79k","80–119k","120k+"},,-1)</f>
        <v>80–119k</v>
      </c>
    </row>
    <row r="262" spans="2:23" ht="17" x14ac:dyDescent="0.4">
      <c r="B262" s="9">
        <v>259</v>
      </c>
      <c r="C262" s="9">
        <f t="shared" ca="1" si="36"/>
        <v>56</v>
      </c>
      <c r="D262" s="11">
        <f t="shared" ca="1" si="37"/>
        <v>54521</v>
      </c>
      <c r="E262" s="11">
        <f t="shared" ca="1" si="38"/>
        <v>29169</v>
      </c>
      <c r="F262" s="9">
        <f t="shared" ca="1" si="39"/>
        <v>36</v>
      </c>
      <c r="G262" s="9">
        <f t="shared" ca="1" si="40"/>
        <v>5</v>
      </c>
      <c r="H262" s="9">
        <f t="shared" ca="1" si="41"/>
        <v>742</v>
      </c>
      <c r="I262" s="12">
        <f t="shared" ca="1" si="42"/>
        <v>0.23</v>
      </c>
      <c r="J262" s="9" t="str">
        <f t="shared" ca="1" si="43"/>
        <v>No</v>
      </c>
      <c r="K262" s="9">
        <f ca="1">_xlfn.XLOOKUP(C262,age[Age_Min], age[Age_Points],,-1)</f>
        <v>4</v>
      </c>
      <c r="L262" s="9">
        <f ca="1">_xlfn.XLOOKUP(D262, income[Income_Min], income[Income_Points],,-1)</f>
        <v>5</v>
      </c>
      <c r="M262" s="9">
        <f ca="1">_xlfn.XLOOKUP(H262,credit[Credit_Min], credit[Credit_Points],,-1)</f>
        <v>5</v>
      </c>
      <c r="N262" s="9">
        <f ca="1">_xlfn.XLOOKUP(I262, dti[DTI_Min],dti[DTI_Points],,-1)</f>
        <v>6</v>
      </c>
      <c r="O262" s="9">
        <f ca="1">_xlfn.XLOOKUP(G262, employment[Emp_Min], employment[Points],,-1)</f>
        <v>3</v>
      </c>
      <c r="P262" s="9">
        <f ca="1">_xlfn.XLOOKUP(J262, default[PrevDefault],default[Default_Points],,-1)</f>
        <v>5</v>
      </c>
      <c r="Q262" s="10">
        <f ca="1">(K262*CONFIG!$K$14)+(L262*CONFIG!$K$15)+(M262*CONFIG!$K$16)+(N262*CONFIG!$K$17)+(O262*CONFIG!$K$18)+(P262*CONFIG!$K$19)</f>
        <v>39</v>
      </c>
      <c r="R262" s="10" t="str">
        <f ca="1">_xlfn.XLOOKUP(Q262,risk[Score_Min],risk[Risk_Level],,-1)</f>
        <v>Low</v>
      </c>
      <c r="S262" s="10" t="str">
        <f t="shared" ca="1" si="44"/>
        <v>Approved</v>
      </c>
      <c r="T262" s="10">
        <f ca="1">IF(applicants[[#This Row],[Decision]]="Approved",1,0)</f>
        <v>1</v>
      </c>
      <c r="U262" s="10" t="str" cm="1">
        <f t="array" aca="1" ref="U262" ca="1">_xlfn.XLOOKUP(H262,{0,600,680,700,740,800},
             {"&lt;600","600–679","680–699","700–739","740–799","800+"},,-1)</f>
        <v>740–799</v>
      </c>
      <c r="V262" s="10" t="str" cm="1">
        <f t="array" aca="1" ref="V262" ca="1">_xlfn.XLOOKUP(I262,{0,0.25,0.4},
             {"&lt;25%","25–40%","40%+"},,-1)</f>
        <v>&lt;25%</v>
      </c>
      <c r="W262" s="10" t="str" cm="1">
        <f t="array" aca="1" ref="W262" ca="1">_xlfn.XLOOKUP(D262,{0,40000,80000,120000},
             {"&lt;40k","40–79k","80–119k","120k+"},,-1)</f>
        <v>40–79k</v>
      </c>
    </row>
    <row r="263" spans="2:23" ht="17" x14ac:dyDescent="0.4">
      <c r="B263" s="9">
        <v>260</v>
      </c>
      <c r="C263" s="9">
        <f t="shared" ca="1" si="36"/>
        <v>49</v>
      </c>
      <c r="D263" s="11">
        <f t="shared" ca="1" si="37"/>
        <v>35164</v>
      </c>
      <c r="E263" s="11">
        <f t="shared" ca="1" si="38"/>
        <v>27557</v>
      </c>
      <c r="F263" s="9">
        <f t="shared" ca="1" si="39"/>
        <v>60</v>
      </c>
      <c r="G263" s="9">
        <f t="shared" ca="1" si="40"/>
        <v>6</v>
      </c>
      <c r="H263" s="9">
        <f t="shared" ca="1" si="41"/>
        <v>830</v>
      </c>
      <c r="I263" s="12">
        <f t="shared" ca="1" si="42"/>
        <v>0.36</v>
      </c>
      <c r="J263" s="9" t="str">
        <f t="shared" ca="1" si="43"/>
        <v>No</v>
      </c>
      <c r="K263" s="9">
        <f ca="1">_xlfn.XLOOKUP(C263,age[Age_Min], age[Age_Points],,-1)</f>
        <v>4</v>
      </c>
      <c r="L263" s="9">
        <f ca="1">_xlfn.XLOOKUP(D263, income[Income_Min], income[Income_Points],,-1)</f>
        <v>2</v>
      </c>
      <c r="M263" s="9">
        <f ca="1">_xlfn.XLOOKUP(H263,credit[Credit_Min], credit[Credit_Points],,-1)</f>
        <v>6</v>
      </c>
      <c r="N263" s="9">
        <f ca="1">_xlfn.XLOOKUP(I263, dti[DTI_Min],dti[DTI_Points],,-1)</f>
        <v>3</v>
      </c>
      <c r="O263" s="9">
        <f ca="1">_xlfn.XLOOKUP(G263, employment[Emp_Min], employment[Points],,-1)</f>
        <v>5</v>
      </c>
      <c r="P263" s="9">
        <f ca="1">_xlfn.XLOOKUP(J263, default[PrevDefault],default[Default_Points],,-1)</f>
        <v>5</v>
      </c>
      <c r="Q263" s="10">
        <f ca="1">(K263*CONFIG!$K$14)+(L263*CONFIG!$K$15)+(M263*CONFIG!$K$16)+(N263*CONFIG!$K$17)+(O263*CONFIG!$K$18)+(P263*CONFIG!$K$19)</f>
        <v>34</v>
      </c>
      <c r="R263" s="10" t="str">
        <f ca="1">_xlfn.XLOOKUP(Q263,risk[Score_Min],risk[Risk_Level],,-1)</f>
        <v>Low</v>
      </c>
      <c r="S263" s="10" t="str">
        <f t="shared" ca="1" si="44"/>
        <v>Approved</v>
      </c>
      <c r="T263" s="10">
        <f ca="1">IF(applicants[[#This Row],[Decision]]="Approved",1,0)</f>
        <v>1</v>
      </c>
      <c r="U263" s="10" t="str" cm="1">
        <f t="array" aca="1" ref="U263" ca="1">_xlfn.XLOOKUP(H263,{0,600,680,700,740,800},
             {"&lt;600","600–679","680–699","700–739","740–799","800+"},,-1)</f>
        <v>800+</v>
      </c>
      <c r="V263" s="10" t="str" cm="1">
        <f t="array" aca="1" ref="V263" ca="1">_xlfn.XLOOKUP(I263,{0,0.25,0.4},
             {"&lt;25%","25–40%","40%+"},,-1)</f>
        <v>25–40%</v>
      </c>
      <c r="W263" s="10" t="str" cm="1">
        <f t="array" aca="1" ref="W263" ca="1">_xlfn.XLOOKUP(D263,{0,40000,80000,120000},
             {"&lt;40k","40–79k","80–119k","120k+"},,-1)</f>
        <v>&lt;40k</v>
      </c>
    </row>
    <row r="264" spans="2:23" ht="17" x14ac:dyDescent="0.4">
      <c r="B264" s="9">
        <v>261</v>
      </c>
      <c r="C264" s="9">
        <f t="shared" ca="1" si="36"/>
        <v>41</v>
      </c>
      <c r="D264" s="11">
        <f t="shared" ca="1" si="37"/>
        <v>84846</v>
      </c>
      <c r="E264" s="11">
        <f t="shared" ca="1" si="38"/>
        <v>28662</v>
      </c>
      <c r="F264" s="9">
        <f t="shared" ca="1" si="39"/>
        <v>48</v>
      </c>
      <c r="G264" s="9">
        <f t="shared" ca="1" si="40"/>
        <v>6</v>
      </c>
      <c r="H264" s="9">
        <f t="shared" ca="1" si="41"/>
        <v>615</v>
      </c>
      <c r="I264" s="12">
        <f t="shared" ca="1" si="42"/>
        <v>0.47</v>
      </c>
      <c r="J264" s="9" t="str">
        <f t="shared" ca="1" si="43"/>
        <v>No</v>
      </c>
      <c r="K264" s="9">
        <f ca="1">_xlfn.XLOOKUP(C264,age[Age_Min], age[Age_Points],,-1)</f>
        <v>4</v>
      </c>
      <c r="L264" s="9">
        <f ca="1">_xlfn.XLOOKUP(D264, income[Income_Min], income[Income_Points],,-1)</f>
        <v>6</v>
      </c>
      <c r="M264" s="9">
        <f ca="1">_xlfn.XLOOKUP(H264,credit[Credit_Min], credit[Credit_Points],,-1)</f>
        <v>3</v>
      </c>
      <c r="N264" s="9">
        <f ca="1">_xlfn.XLOOKUP(I264, dti[DTI_Min],dti[DTI_Points],,-1)</f>
        <v>1</v>
      </c>
      <c r="O264" s="9">
        <f ca="1">_xlfn.XLOOKUP(G264, employment[Emp_Min], employment[Points],,-1)</f>
        <v>5</v>
      </c>
      <c r="P264" s="9">
        <f ca="1">_xlfn.XLOOKUP(J264, default[PrevDefault],default[Default_Points],,-1)</f>
        <v>5</v>
      </c>
      <c r="Q264" s="10">
        <f ca="1">(K264*CONFIG!$K$14)+(L264*CONFIG!$K$15)+(M264*CONFIG!$K$16)+(N264*CONFIG!$K$17)+(O264*CONFIG!$K$18)+(P264*CONFIG!$K$19)</f>
        <v>28</v>
      </c>
      <c r="R264" s="10" t="str">
        <f ca="1">_xlfn.XLOOKUP(Q264,risk[Score_Min],risk[Risk_Level],,-1)</f>
        <v>Medium</v>
      </c>
      <c r="S264" s="10" t="str">
        <f t="shared" ca="1" si="44"/>
        <v>Rejected</v>
      </c>
      <c r="T264" s="10">
        <f ca="1">IF(applicants[[#This Row],[Decision]]="Approved",1,0)</f>
        <v>0</v>
      </c>
      <c r="U264" s="10" t="str" cm="1">
        <f t="array" aca="1" ref="U264" ca="1">_xlfn.XLOOKUP(H264,{0,600,680,700,740,800},
             {"&lt;600","600–679","680–699","700–739","740–799","800+"},,-1)</f>
        <v>600–679</v>
      </c>
      <c r="V264" s="10" t="str" cm="1">
        <f t="array" aca="1" ref="V264" ca="1">_xlfn.XLOOKUP(I264,{0,0.25,0.4},
             {"&lt;25%","25–40%","40%+"},,-1)</f>
        <v>40%+</v>
      </c>
      <c r="W264" s="10" t="str" cm="1">
        <f t="array" aca="1" ref="W264" ca="1">_xlfn.XLOOKUP(D264,{0,40000,80000,120000},
             {"&lt;40k","40–79k","80–119k","120k+"},,-1)</f>
        <v>80–119k</v>
      </c>
    </row>
    <row r="265" spans="2:23" ht="17" x14ac:dyDescent="0.4">
      <c r="B265" s="9">
        <v>262</v>
      </c>
      <c r="C265" s="9">
        <f t="shared" ca="1" si="36"/>
        <v>23</v>
      </c>
      <c r="D265" s="11">
        <f t="shared" ca="1" si="37"/>
        <v>97052</v>
      </c>
      <c r="E265" s="11">
        <f t="shared" ca="1" si="38"/>
        <v>28829</v>
      </c>
      <c r="F265" s="9">
        <f t="shared" ca="1" si="39"/>
        <v>48</v>
      </c>
      <c r="G265" s="9">
        <f t="shared" ca="1" si="40"/>
        <v>7</v>
      </c>
      <c r="H265" s="9">
        <f t="shared" ca="1" si="41"/>
        <v>586</v>
      </c>
      <c r="I265" s="12">
        <f t="shared" ca="1" si="42"/>
        <v>0.28000000000000003</v>
      </c>
      <c r="J265" s="9" t="str">
        <f t="shared" ca="1" si="43"/>
        <v>No</v>
      </c>
      <c r="K265" s="9">
        <f ca="1">_xlfn.XLOOKUP(C265,age[Age_Min], age[Age_Points],,-1)</f>
        <v>2</v>
      </c>
      <c r="L265" s="9">
        <f ca="1">_xlfn.XLOOKUP(D265, income[Income_Min], income[Income_Points],,-1)</f>
        <v>6</v>
      </c>
      <c r="M265" s="9">
        <f ca="1">_xlfn.XLOOKUP(H265,credit[Credit_Min], credit[Credit_Points],,-1)</f>
        <v>1</v>
      </c>
      <c r="N265" s="9">
        <f ca="1">_xlfn.XLOOKUP(I265, dti[DTI_Min],dti[DTI_Points],,-1)</f>
        <v>3</v>
      </c>
      <c r="O265" s="9">
        <f ca="1">_xlfn.XLOOKUP(G265, employment[Emp_Min], employment[Points],,-1)</f>
        <v>5</v>
      </c>
      <c r="P265" s="9">
        <f ca="1">_xlfn.XLOOKUP(J265, default[PrevDefault],default[Default_Points],,-1)</f>
        <v>5</v>
      </c>
      <c r="Q265" s="10">
        <f ca="1">(K265*CONFIG!$K$14)+(L265*CONFIG!$K$15)+(M265*CONFIG!$K$16)+(N265*CONFIG!$K$17)+(O265*CONFIG!$K$18)+(P265*CONFIG!$K$19)</f>
        <v>26</v>
      </c>
      <c r="R265" s="10" t="str">
        <f ca="1">_xlfn.XLOOKUP(Q265,risk[Score_Min],risk[Risk_Level],,-1)</f>
        <v>Medium</v>
      </c>
      <c r="S265" s="10" t="str">
        <f t="shared" ca="1" si="44"/>
        <v>Approved</v>
      </c>
      <c r="T265" s="10">
        <f ca="1">IF(applicants[[#This Row],[Decision]]="Approved",1,0)</f>
        <v>1</v>
      </c>
      <c r="U265" s="10" t="str" cm="1">
        <f t="array" aca="1" ref="U265" ca="1">_xlfn.XLOOKUP(H265,{0,600,680,700,740,800},
             {"&lt;600","600–679","680–699","700–739","740–799","800+"},,-1)</f>
        <v>&lt;600</v>
      </c>
      <c r="V265" s="10" t="str" cm="1">
        <f t="array" aca="1" ref="V265" ca="1">_xlfn.XLOOKUP(I265,{0,0.25,0.4},
             {"&lt;25%","25–40%","40%+"},,-1)</f>
        <v>25–40%</v>
      </c>
      <c r="W265" s="10" t="str" cm="1">
        <f t="array" aca="1" ref="W265" ca="1">_xlfn.XLOOKUP(D265,{0,40000,80000,120000},
             {"&lt;40k","40–79k","80–119k","120k+"},,-1)</f>
        <v>80–119k</v>
      </c>
    </row>
    <row r="266" spans="2:23" ht="17" x14ac:dyDescent="0.4">
      <c r="B266" s="9">
        <v>263</v>
      </c>
      <c r="C266" s="9">
        <f t="shared" ca="1" si="36"/>
        <v>59</v>
      </c>
      <c r="D266" s="11">
        <f t="shared" ca="1" si="37"/>
        <v>108021</v>
      </c>
      <c r="E266" s="11">
        <f t="shared" ca="1" si="38"/>
        <v>22769</v>
      </c>
      <c r="F266" s="9">
        <f t="shared" ca="1" si="39"/>
        <v>60</v>
      </c>
      <c r="G266" s="9">
        <f t="shared" ca="1" si="40"/>
        <v>10</v>
      </c>
      <c r="H266" s="9">
        <f t="shared" ca="1" si="41"/>
        <v>738</v>
      </c>
      <c r="I266" s="12">
        <f t="shared" ca="1" si="42"/>
        <v>0.45</v>
      </c>
      <c r="J266" s="9" t="str">
        <f t="shared" ca="1" si="43"/>
        <v>No</v>
      </c>
      <c r="K266" s="9">
        <f ca="1">_xlfn.XLOOKUP(C266,age[Age_Min], age[Age_Points],,-1)</f>
        <v>4</v>
      </c>
      <c r="L266" s="9">
        <f ca="1">_xlfn.XLOOKUP(D266, income[Income_Min], income[Income_Points],,-1)</f>
        <v>6</v>
      </c>
      <c r="M266" s="9">
        <f ca="1">_xlfn.XLOOKUP(H266,credit[Credit_Min], credit[Credit_Points],,-1)</f>
        <v>5</v>
      </c>
      <c r="N266" s="9">
        <f ca="1">_xlfn.XLOOKUP(I266, dti[DTI_Min],dti[DTI_Points],,-1)</f>
        <v>1</v>
      </c>
      <c r="O266" s="9">
        <f ca="1">_xlfn.XLOOKUP(G266, employment[Emp_Min], employment[Points],,-1)</f>
        <v>5</v>
      </c>
      <c r="P266" s="9">
        <f ca="1">_xlfn.XLOOKUP(J266, default[PrevDefault],default[Default_Points],,-1)</f>
        <v>5</v>
      </c>
      <c r="Q266" s="10">
        <f ca="1">(K266*CONFIG!$K$14)+(L266*CONFIG!$K$15)+(M266*CONFIG!$K$16)+(N266*CONFIG!$K$17)+(O266*CONFIG!$K$18)+(P266*CONFIG!$K$19)</f>
        <v>32</v>
      </c>
      <c r="R266" s="10" t="str">
        <f ca="1">_xlfn.XLOOKUP(Q266,risk[Score_Min],risk[Risk_Level],,-1)</f>
        <v>Low</v>
      </c>
      <c r="S266" s="10" t="str">
        <f t="shared" ca="1" si="44"/>
        <v>Approved</v>
      </c>
      <c r="T266" s="10">
        <f ca="1">IF(applicants[[#This Row],[Decision]]="Approved",1,0)</f>
        <v>1</v>
      </c>
      <c r="U266" s="10" t="str" cm="1">
        <f t="array" aca="1" ref="U266" ca="1">_xlfn.XLOOKUP(H266,{0,600,680,700,740,800},
             {"&lt;600","600–679","680–699","700–739","740–799","800+"},,-1)</f>
        <v>700–739</v>
      </c>
      <c r="V266" s="10" t="str" cm="1">
        <f t="array" aca="1" ref="V266" ca="1">_xlfn.XLOOKUP(I266,{0,0.25,0.4},
             {"&lt;25%","25–40%","40%+"},,-1)</f>
        <v>40%+</v>
      </c>
      <c r="W266" s="10" t="str" cm="1">
        <f t="array" aca="1" ref="W266" ca="1">_xlfn.XLOOKUP(D266,{0,40000,80000,120000},
             {"&lt;40k","40–79k","80–119k","120k+"},,-1)</f>
        <v>80–119k</v>
      </c>
    </row>
    <row r="267" spans="2:23" ht="17" x14ac:dyDescent="0.4">
      <c r="B267" s="9">
        <v>264</v>
      </c>
      <c r="C267" s="9">
        <f t="shared" ca="1" si="36"/>
        <v>39</v>
      </c>
      <c r="D267" s="11">
        <f t="shared" ca="1" si="37"/>
        <v>80473</v>
      </c>
      <c r="E267" s="11">
        <f t="shared" ca="1" si="38"/>
        <v>20780</v>
      </c>
      <c r="F267" s="9">
        <f t="shared" ca="1" si="39"/>
        <v>60</v>
      </c>
      <c r="G267" s="9">
        <f t="shared" ca="1" si="40"/>
        <v>2</v>
      </c>
      <c r="H267" s="9">
        <f t="shared" ca="1" si="41"/>
        <v>817</v>
      </c>
      <c r="I267" s="12">
        <f t="shared" ca="1" si="42"/>
        <v>0.27</v>
      </c>
      <c r="J267" s="9" t="str">
        <f t="shared" ca="1" si="43"/>
        <v>No</v>
      </c>
      <c r="K267" s="9">
        <f ca="1">_xlfn.XLOOKUP(C267,age[Age_Min], age[Age_Points],,-1)</f>
        <v>5</v>
      </c>
      <c r="L267" s="9">
        <f ca="1">_xlfn.XLOOKUP(D267, income[Income_Min], income[Income_Points],,-1)</f>
        <v>6</v>
      </c>
      <c r="M267" s="9">
        <f ca="1">_xlfn.XLOOKUP(H267,credit[Credit_Min], credit[Credit_Points],,-1)</f>
        <v>6</v>
      </c>
      <c r="N267" s="9">
        <f ca="1">_xlfn.XLOOKUP(I267, dti[DTI_Min],dti[DTI_Points],,-1)</f>
        <v>3</v>
      </c>
      <c r="O267" s="9">
        <f ca="1">_xlfn.XLOOKUP(G267, employment[Emp_Min], employment[Points],,-1)</f>
        <v>3</v>
      </c>
      <c r="P267" s="9">
        <f ca="1">_xlfn.XLOOKUP(J267, default[PrevDefault],default[Default_Points],,-1)</f>
        <v>5</v>
      </c>
      <c r="Q267" s="10">
        <f ca="1">(K267*CONFIG!$K$14)+(L267*CONFIG!$K$15)+(M267*CONFIG!$K$16)+(N267*CONFIG!$K$17)+(O267*CONFIG!$K$18)+(P267*CONFIG!$K$19)</f>
        <v>37</v>
      </c>
      <c r="R267" s="10" t="str">
        <f ca="1">_xlfn.XLOOKUP(Q267,risk[Score_Min],risk[Risk_Level],,-1)</f>
        <v>Low</v>
      </c>
      <c r="S267" s="10" t="str">
        <f t="shared" ca="1" si="44"/>
        <v>Approved</v>
      </c>
      <c r="T267" s="10">
        <f ca="1">IF(applicants[[#This Row],[Decision]]="Approved",1,0)</f>
        <v>1</v>
      </c>
      <c r="U267" s="10" t="str" cm="1">
        <f t="array" aca="1" ref="U267" ca="1">_xlfn.XLOOKUP(H267,{0,600,680,700,740,800},
             {"&lt;600","600–679","680–699","700–739","740–799","800+"},,-1)</f>
        <v>800+</v>
      </c>
      <c r="V267" s="10" t="str" cm="1">
        <f t="array" aca="1" ref="V267" ca="1">_xlfn.XLOOKUP(I267,{0,0.25,0.4},
             {"&lt;25%","25–40%","40%+"},,-1)</f>
        <v>25–40%</v>
      </c>
      <c r="W267" s="10" t="str" cm="1">
        <f t="array" aca="1" ref="W267" ca="1">_xlfn.XLOOKUP(D267,{0,40000,80000,120000},
             {"&lt;40k","40–79k","80–119k","120k+"},,-1)</f>
        <v>80–119k</v>
      </c>
    </row>
    <row r="268" spans="2:23" ht="17" x14ac:dyDescent="0.4">
      <c r="B268" s="9">
        <v>265</v>
      </c>
      <c r="C268" s="9">
        <f t="shared" ca="1" si="36"/>
        <v>45</v>
      </c>
      <c r="D268" s="11">
        <f t="shared" ca="1" si="37"/>
        <v>112404</v>
      </c>
      <c r="E268" s="11">
        <f t="shared" ca="1" si="38"/>
        <v>25370</v>
      </c>
      <c r="F268" s="9">
        <f t="shared" ca="1" si="39"/>
        <v>48</v>
      </c>
      <c r="G268" s="9">
        <f t="shared" ca="1" si="40"/>
        <v>10</v>
      </c>
      <c r="H268" s="9">
        <f t="shared" ca="1" si="41"/>
        <v>810</v>
      </c>
      <c r="I268" s="12">
        <f t="shared" ca="1" si="42"/>
        <v>0.38</v>
      </c>
      <c r="J268" s="9" t="str">
        <f t="shared" ca="1" si="43"/>
        <v>No</v>
      </c>
      <c r="K268" s="9">
        <f ca="1">_xlfn.XLOOKUP(C268,age[Age_Min], age[Age_Points],,-1)</f>
        <v>4</v>
      </c>
      <c r="L268" s="9">
        <f ca="1">_xlfn.XLOOKUP(D268, income[Income_Min], income[Income_Points],,-1)</f>
        <v>6</v>
      </c>
      <c r="M268" s="9">
        <f ca="1">_xlfn.XLOOKUP(H268,credit[Credit_Min], credit[Credit_Points],,-1)</f>
        <v>6</v>
      </c>
      <c r="N268" s="9">
        <f ca="1">_xlfn.XLOOKUP(I268, dti[DTI_Min],dti[DTI_Points],,-1)</f>
        <v>3</v>
      </c>
      <c r="O268" s="9">
        <f ca="1">_xlfn.XLOOKUP(G268, employment[Emp_Min], employment[Points],,-1)</f>
        <v>5</v>
      </c>
      <c r="P268" s="9">
        <f ca="1">_xlfn.XLOOKUP(J268, default[PrevDefault],default[Default_Points],,-1)</f>
        <v>5</v>
      </c>
      <c r="Q268" s="10">
        <f ca="1">(K268*CONFIG!$K$14)+(L268*CONFIG!$K$15)+(M268*CONFIG!$K$16)+(N268*CONFIG!$K$17)+(O268*CONFIG!$K$18)+(P268*CONFIG!$K$19)</f>
        <v>38</v>
      </c>
      <c r="R268" s="10" t="str">
        <f ca="1">_xlfn.XLOOKUP(Q268,risk[Score_Min],risk[Risk_Level],,-1)</f>
        <v>Low</v>
      </c>
      <c r="S268" s="10" t="str">
        <f t="shared" ca="1" si="44"/>
        <v>Approved</v>
      </c>
      <c r="T268" s="10">
        <f ca="1">IF(applicants[[#This Row],[Decision]]="Approved",1,0)</f>
        <v>1</v>
      </c>
      <c r="U268" s="10" t="str" cm="1">
        <f t="array" aca="1" ref="U268" ca="1">_xlfn.XLOOKUP(H268,{0,600,680,700,740,800},
             {"&lt;600","600–679","680–699","700–739","740–799","800+"},,-1)</f>
        <v>800+</v>
      </c>
      <c r="V268" s="10" t="str" cm="1">
        <f t="array" aca="1" ref="V268" ca="1">_xlfn.XLOOKUP(I268,{0,0.25,0.4},
             {"&lt;25%","25–40%","40%+"},,-1)</f>
        <v>25–40%</v>
      </c>
      <c r="W268" s="10" t="str" cm="1">
        <f t="array" aca="1" ref="W268" ca="1">_xlfn.XLOOKUP(D268,{0,40000,80000,120000},
             {"&lt;40k","40–79k","80–119k","120k+"},,-1)</f>
        <v>80–119k</v>
      </c>
    </row>
    <row r="269" spans="2:23" ht="17" x14ac:dyDescent="0.4">
      <c r="B269" s="9">
        <v>266</v>
      </c>
      <c r="C269" s="9">
        <f t="shared" ca="1" si="36"/>
        <v>22</v>
      </c>
      <c r="D269" s="11">
        <f t="shared" ca="1" si="37"/>
        <v>74701</v>
      </c>
      <c r="E269" s="11">
        <f t="shared" ca="1" si="38"/>
        <v>18102</v>
      </c>
      <c r="F269" s="9">
        <f t="shared" ca="1" si="39"/>
        <v>24</v>
      </c>
      <c r="G269" s="9">
        <f t="shared" ca="1" si="40"/>
        <v>0</v>
      </c>
      <c r="H269" s="9">
        <f t="shared" ca="1" si="41"/>
        <v>650</v>
      </c>
      <c r="I269" s="12">
        <f t="shared" ca="1" si="42"/>
        <v>0.19</v>
      </c>
      <c r="J269" s="9" t="str">
        <f t="shared" ca="1" si="43"/>
        <v>No</v>
      </c>
      <c r="K269" s="9">
        <f ca="1">_xlfn.XLOOKUP(C269,age[Age_Min], age[Age_Points],,-1)</f>
        <v>2</v>
      </c>
      <c r="L269" s="9">
        <f ca="1">_xlfn.XLOOKUP(D269, income[Income_Min], income[Income_Points],,-1)</f>
        <v>5</v>
      </c>
      <c r="M269" s="9">
        <f ca="1">_xlfn.XLOOKUP(H269,credit[Credit_Min], credit[Credit_Points],,-1)</f>
        <v>3</v>
      </c>
      <c r="N269" s="9">
        <f ca="1">_xlfn.XLOOKUP(I269, dti[DTI_Min],dti[DTI_Points],,-1)</f>
        <v>6</v>
      </c>
      <c r="O269" s="9">
        <f ca="1">_xlfn.XLOOKUP(G269, employment[Emp_Min], employment[Points],,-1)</f>
        <v>1</v>
      </c>
      <c r="P269" s="9">
        <f ca="1">_xlfn.XLOOKUP(J269, default[PrevDefault],default[Default_Points],,-1)</f>
        <v>5</v>
      </c>
      <c r="Q269" s="10">
        <f ca="1">(K269*CONFIG!$K$14)+(L269*CONFIG!$K$15)+(M269*CONFIG!$K$16)+(N269*CONFIG!$K$17)+(O269*CONFIG!$K$18)+(P269*CONFIG!$K$19)</f>
        <v>31</v>
      </c>
      <c r="R269" s="10" t="str">
        <f ca="1">_xlfn.XLOOKUP(Q269,risk[Score_Min],risk[Risk_Level],,-1)</f>
        <v>Low</v>
      </c>
      <c r="S269" s="10" t="str">
        <f t="shared" ca="1" si="44"/>
        <v>Approved</v>
      </c>
      <c r="T269" s="10">
        <f ca="1">IF(applicants[[#This Row],[Decision]]="Approved",1,0)</f>
        <v>1</v>
      </c>
      <c r="U269" s="10" t="str" cm="1">
        <f t="array" aca="1" ref="U269" ca="1">_xlfn.XLOOKUP(H269,{0,600,680,700,740,800},
             {"&lt;600","600–679","680–699","700–739","740–799","800+"},,-1)</f>
        <v>600–679</v>
      </c>
      <c r="V269" s="10" t="str" cm="1">
        <f t="array" aca="1" ref="V269" ca="1">_xlfn.XLOOKUP(I269,{0,0.25,0.4},
             {"&lt;25%","25–40%","40%+"},,-1)</f>
        <v>&lt;25%</v>
      </c>
      <c r="W269" s="10" t="str" cm="1">
        <f t="array" aca="1" ref="W269" ca="1">_xlfn.XLOOKUP(D269,{0,40000,80000,120000},
             {"&lt;40k","40–79k","80–119k","120k+"},,-1)</f>
        <v>40–79k</v>
      </c>
    </row>
    <row r="270" spans="2:23" ht="17" x14ac:dyDescent="0.4">
      <c r="B270" s="9">
        <v>267</v>
      </c>
      <c r="C270" s="9">
        <f t="shared" ca="1" si="36"/>
        <v>55</v>
      </c>
      <c r="D270" s="11">
        <f t="shared" ca="1" si="37"/>
        <v>135579</v>
      </c>
      <c r="E270" s="11">
        <f t="shared" ca="1" si="38"/>
        <v>15453</v>
      </c>
      <c r="F270" s="9">
        <f t="shared" ca="1" si="39"/>
        <v>12</v>
      </c>
      <c r="G270" s="9">
        <f t="shared" ca="1" si="40"/>
        <v>10</v>
      </c>
      <c r="H270" s="9">
        <f t="shared" ca="1" si="41"/>
        <v>572</v>
      </c>
      <c r="I270" s="12">
        <f t="shared" ca="1" si="42"/>
        <v>0.15</v>
      </c>
      <c r="J270" s="9" t="str">
        <f t="shared" ca="1" si="43"/>
        <v>No</v>
      </c>
      <c r="K270" s="9">
        <f ca="1">_xlfn.XLOOKUP(C270,age[Age_Min], age[Age_Points],,-1)</f>
        <v>4</v>
      </c>
      <c r="L270" s="9">
        <f ca="1">_xlfn.XLOOKUP(D270, income[Income_Min], income[Income_Points],,-1)</f>
        <v>6</v>
      </c>
      <c r="M270" s="9">
        <f ca="1">_xlfn.XLOOKUP(H270,credit[Credit_Min], credit[Credit_Points],,-1)</f>
        <v>1</v>
      </c>
      <c r="N270" s="9">
        <f ca="1">_xlfn.XLOOKUP(I270, dti[DTI_Min],dti[DTI_Points],,-1)</f>
        <v>6</v>
      </c>
      <c r="O270" s="9">
        <f ca="1">_xlfn.XLOOKUP(G270, employment[Emp_Min], employment[Points],,-1)</f>
        <v>5</v>
      </c>
      <c r="P270" s="9">
        <f ca="1">_xlfn.XLOOKUP(J270, default[PrevDefault],default[Default_Points],,-1)</f>
        <v>5</v>
      </c>
      <c r="Q270" s="10">
        <f ca="1">(K270*CONFIG!$K$14)+(L270*CONFIG!$K$15)+(M270*CONFIG!$K$16)+(N270*CONFIG!$K$17)+(O270*CONFIG!$K$18)+(P270*CONFIG!$K$19)</f>
        <v>34</v>
      </c>
      <c r="R270" s="10" t="str">
        <f ca="1">_xlfn.XLOOKUP(Q270,risk[Score_Min],risk[Risk_Level],,-1)</f>
        <v>Low</v>
      </c>
      <c r="S270" s="10" t="str">
        <f t="shared" ca="1" si="44"/>
        <v>Approved</v>
      </c>
      <c r="T270" s="10">
        <f ca="1">IF(applicants[[#This Row],[Decision]]="Approved",1,0)</f>
        <v>1</v>
      </c>
      <c r="U270" s="10" t="str" cm="1">
        <f t="array" aca="1" ref="U270" ca="1">_xlfn.XLOOKUP(H270,{0,600,680,700,740,800},
             {"&lt;600","600–679","680–699","700–739","740–799","800+"},,-1)</f>
        <v>&lt;600</v>
      </c>
      <c r="V270" s="10" t="str" cm="1">
        <f t="array" aca="1" ref="V270" ca="1">_xlfn.XLOOKUP(I270,{0,0.25,0.4},
             {"&lt;25%","25–40%","40%+"},,-1)</f>
        <v>&lt;25%</v>
      </c>
      <c r="W270" s="10" t="str" cm="1">
        <f t="array" aca="1" ref="W270" ca="1">_xlfn.XLOOKUP(D270,{0,40000,80000,120000},
             {"&lt;40k","40–79k","80–119k","120k+"},,-1)</f>
        <v>120k+</v>
      </c>
    </row>
    <row r="271" spans="2:23" ht="17" x14ac:dyDescent="0.4">
      <c r="B271" s="9">
        <v>268</v>
      </c>
      <c r="C271" s="9">
        <f t="shared" ca="1" si="36"/>
        <v>59</v>
      </c>
      <c r="D271" s="11">
        <f t="shared" ca="1" si="37"/>
        <v>72092</v>
      </c>
      <c r="E271" s="11">
        <f t="shared" ca="1" si="38"/>
        <v>17924</v>
      </c>
      <c r="F271" s="9">
        <f t="shared" ca="1" si="39"/>
        <v>48</v>
      </c>
      <c r="G271" s="9">
        <f t="shared" ca="1" si="40"/>
        <v>0</v>
      </c>
      <c r="H271" s="9">
        <f t="shared" ca="1" si="41"/>
        <v>849</v>
      </c>
      <c r="I271" s="12">
        <f t="shared" ca="1" si="42"/>
        <v>0.27</v>
      </c>
      <c r="J271" s="9" t="str">
        <f t="shared" ca="1" si="43"/>
        <v>No</v>
      </c>
      <c r="K271" s="9">
        <f ca="1">_xlfn.XLOOKUP(C271,age[Age_Min], age[Age_Points],,-1)</f>
        <v>4</v>
      </c>
      <c r="L271" s="9">
        <f ca="1">_xlfn.XLOOKUP(D271, income[Income_Min], income[Income_Points],,-1)</f>
        <v>5</v>
      </c>
      <c r="M271" s="9">
        <f ca="1">_xlfn.XLOOKUP(H271,credit[Credit_Min], credit[Credit_Points],,-1)</f>
        <v>6</v>
      </c>
      <c r="N271" s="9">
        <f ca="1">_xlfn.XLOOKUP(I271, dti[DTI_Min],dti[DTI_Points],,-1)</f>
        <v>3</v>
      </c>
      <c r="O271" s="9">
        <f ca="1">_xlfn.XLOOKUP(G271, employment[Emp_Min], employment[Points],,-1)</f>
        <v>1</v>
      </c>
      <c r="P271" s="9">
        <f ca="1">_xlfn.XLOOKUP(J271, default[PrevDefault],default[Default_Points],,-1)</f>
        <v>5</v>
      </c>
      <c r="Q271" s="10">
        <f ca="1">(K271*CONFIG!$K$14)+(L271*CONFIG!$K$15)+(M271*CONFIG!$K$16)+(N271*CONFIG!$K$17)+(O271*CONFIG!$K$18)+(P271*CONFIG!$K$19)</f>
        <v>33</v>
      </c>
      <c r="R271" s="10" t="str">
        <f ca="1">_xlfn.XLOOKUP(Q271,risk[Score_Min],risk[Risk_Level],,-1)</f>
        <v>Low</v>
      </c>
      <c r="S271" s="10" t="str">
        <f t="shared" ca="1" si="44"/>
        <v>Approved</v>
      </c>
      <c r="T271" s="10">
        <f ca="1">IF(applicants[[#This Row],[Decision]]="Approved",1,0)</f>
        <v>1</v>
      </c>
      <c r="U271" s="10" t="str" cm="1">
        <f t="array" aca="1" ref="U271" ca="1">_xlfn.XLOOKUP(H271,{0,600,680,700,740,800},
             {"&lt;600","600–679","680–699","700–739","740–799","800+"},,-1)</f>
        <v>800+</v>
      </c>
      <c r="V271" s="10" t="str" cm="1">
        <f t="array" aca="1" ref="V271" ca="1">_xlfn.XLOOKUP(I271,{0,0.25,0.4},
             {"&lt;25%","25–40%","40%+"},,-1)</f>
        <v>25–40%</v>
      </c>
      <c r="W271" s="10" t="str" cm="1">
        <f t="array" aca="1" ref="W271" ca="1">_xlfn.XLOOKUP(D271,{0,40000,80000,120000},
             {"&lt;40k","40–79k","80–119k","120k+"},,-1)</f>
        <v>40–79k</v>
      </c>
    </row>
    <row r="272" spans="2:23" ht="17" x14ac:dyDescent="0.4">
      <c r="B272" s="9">
        <v>269</v>
      </c>
      <c r="C272" s="9">
        <f t="shared" ca="1" si="36"/>
        <v>29</v>
      </c>
      <c r="D272" s="11">
        <f t="shared" ca="1" si="37"/>
        <v>75292</v>
      </c>
      <c r="E272" s="11">
        <f t="shared" ca="1" si="38"/>
        <v>20130</v>
      </c>
      <c r="F272" s="9">
        <f t="shared" ca="1" si="39"/>
        <v>60</v>
      </c>
      <c r="G272" s="9">
        <f t="shared" ca="1" si="40"/>
        <v>8</v>
      </c>
      <c r="H272" s="9">
        <f t="shared" ca="1" si="41"/>
        <v>583</v>
      </c>
      <c r="I272" s="12">
        <f t="shared" ca="1" si="42"/>
        <v>0.49</v>
      </c>
      <c r="J272" s="9" t="str">
        <f t="shared" ca="1" si="43"/>
        <v>Yes</v>
      </c>
      <c r="K272" s="9">
        <f ca="1">_xlfn.XLOOKUP(C272,age[Age_Min], age[Age_Points],,-1)</f>
        <v>5</v>
      </c>
      <c r="L272" s="9">
        <f ca="1">_xlfn.XLOOKUP(D272, income[Income_Min], income[Income_Points],,-1)</f>
        <v>5</v>
      </c>
      <c r="M272" s="9">
        <f ca="1">_xlfn.XLOOKUP(H272,credit[Credit_Min], credit[Credit_Points],,-1)</f>
        <v>1</v>
      </c>
      <c r="N272" s="9">
        <f ca="1">_xlfn.XLOOKUP(I272, dti[DTI_Min],dti[DTI_Points],,-1)</f>
        <v>1</v>
      </c>
      <c r="O272" s="9">
        <f ca="1">_xlfn.XLOOKUP(G272, employment[Emp_Min], employment[Points],,-1)</f>
        <v>5</v>
      </c>
      <c r="P272" s="9">
        <f ca="1">_xlfn.XLOOKUP(J272, default[PrevDefault],default[Default_Points],,-1)</f>
        <v>0</v>
      </c>
      <c r="Q272" s="10">
        <f ca="1">(K272*CONFIG!$K$14)+(L272*CONFIG!$K$15)+(M272*CONFIG!$K$16)+(N272*CONFIG!$K$17)+(O272*CONFIG!$K$18)+(P272*CONFIG!$K$19)</f>
        <v>19</v>
      </c>
      <c r="R272" s="10" t="str">
        <f ca="1">_xlfn.XLOOKUP(Q272,risk[Score_Min],risk[Risk_Level],,-1)</f>
        <v>High</v>
      </c>
      <c r="S272" s="10" t="str">
        <f t="shared" ca="1" si="44"/>
        <v>Rejected</v>
      </c>
      <c r="T272" s="10">
        <f ca="1">IF(applicants[[#This Row],[Decision]]="Approved",1,0)</f>
        <v>0</v>
      </c>
      <c r="U272" s="10" t="str" cm="1">
        <f t="array" aca="1" ref="U272" ca="1">_xlfn.XLOOKUP(H272,{0,600,680,700,740,800},
             {"&lt;600","600–679","680–699","700–739","740–799","800+"},,-1)</f>
        <v>&lt;600</v>
      </c>
      <c r="V272" s="10" t="str" cm="1">
        <f t="array" aca="1" ref="V272" ca="1">_xlfn.XLOOKUP(I272,{0,0.25,0.4},
             {"&lt;25%","25–40%","40%+"},,-1)</f>
        <v>40%+</v>
      </c>
      <c r="W272" s="10" t="str" cm="1">
        <f t="array" aca="1" ref="W272" ca="1">_xlfn.XLOOKUP(D272,{0,40000,80000,120000},
             {"&lt;40k","40–79k","80–119k","120k+"},,-1)</f>
        <v>40–79k</v>
      </c>
    </row>
    <row r="273" spans="2:23" ht="17" x14ac:dyDescent="0.4">
      <c r="B273" s="9">
        <v>270</v>
      </c>
      <c r="C273" s="9">
        <f t="shared" ca="1" si="36"/>
        <v>60</v>
      </c>
      <c r="D273" s="11">
        <f t="shared" ca="1" si="37"/>
        <v>114140</v>
      </c>
      <c r="E273" s="11">
        <f t="shared" ca="1" si="38"/>
        <v>20396</v>
      </c>
      <c r="F273" s="9">
        <f t="shared" ca="1" si="39"/>
        <v>36</v>
      </c>
      <c r="G273" s="9">
        <f t="shared" ca="1" si="40"/>
        <v>5</v>
      </c>
      <c r="H273" s="9">
        <f t="shared" ca="1" si="41"/>
        <v>654</v>
      </c>
      <c r="I273" s="12">
        <f t="shared" ca="1" si="42"/>
        <v>0.44</v>
      </c>
      <c r="J273" s="9" t="str">
        <f t="shared" ca="1" si="43"/>
        <v>No</v>
      </c>
      <c r="K273" s="9">
        <f ca="1">_xlfn.XLOOKUP(C273,age[Age_Min], age[Age_Points],,-1)</f>
        <v>4</v>
      </c>
      <c r="L273" s="9">
        <f ca="1">_xlfn.XLOOKUP(D273, income[Income_Min], income[Income_Points],,-1)</f>
        <v>6</v>
      </c>
      <c r="M273" s="9">
        <f ca="1">_xlfn.XLOOKUP(H273,credit[Credit_Min], credit[Credit_Points],,-1)</f>
        <v>3</v>
      </c>
      <c r="N273" s="9">
        <f ca="1">_xlfn.XLOOKUP(I273, dti[DTI_Min],dti[DTI_Points],,-1)</f>
        <v>1</v>
      </c>
      <c r="O273" s="9">
        <f ca="1">_xlfn.XLOOKUP(G273, employment[Emp_Min], employment[Points],,-1)</f>
        <v>3</v>
      </c>
      <c r="P273" s="9">
        <f ca="1">_xlfn.XLOOKUP(J273, default[PrevDefault],default[Default_Points],,-1)</f>
        <v>5</v>
      </c>
      <c r="Q273" s="10">
        <f ca="1">(K273*CONFIG!$K$14)+(L273*CONFIG!$K$15)+(M273*CONFIG!$K$16)+(N273*CONFIG!$K$17)+(O273*CONFIG!$K$18)+(P273*CONFIG!$K$19)</f>
        <v>26</v>
      </c>
      <c r="R273" s="10" t="str">
        <f ca="1">_xlfn.XLOOKUP(Q273,risk[Score_Min],risk[Risk_Level],,-1)</f>
        <v>Medium</v>
      </c>
      <c r="S273" s="10" t="str">
        <f t="shared" ca="1" si="44"/>
        <v>Rejected</v>
      </c>
      <c r="T273" s="10">
        <f ca="1">IF(applicants[[#This Row],[Decision]]="Approved",1,0)</f>
        <v>0</v>
      </c>
      <c r="U273" s="10" t="str" cm="1">
        <f t="array" aca="1" ref="U273" ca="1">_xlfn.XLOOKUP(H273,{0,600,680,700,740,800},
             {"&lt;600","600–679","680–699","700–739","740–799","800+"},,-1)</f>
        <v>600–679</v>
      </c>
      <c r="V273" s="10" t="str" cm="1">
        <f t="array" aca="1" ref="V273" ca="1">_xlfn.XLOOKUP(I273,{0,0.25,0.4},
             {"&lt;25%","25–40%","40%+"},,-1)</f>
        <v>40%+</v>
      </c>
      <c r="W273" s="10" t="str" cm="1">
        <f t="array" aca="1" ref="W273" ca="1">_xlfn.XLOOKUP(D273,{0,40000,80000,120000},
             {"&lt;40k","40–79k","80–119k","120k+"},,-1)</f>
        <v>80–119k</v>
      </c>
    </row>
    <row r="274" spans="2:23" ht="17" x14ac:dyDescent="0.4">
      <c r="B274" s="9">
        <v>271</v>
      </c>
      <c r="C274" s="9">
        <f t="shared" ca="1" si="36"/>
        <v>28</v>
      </c>
      <c r="D274" s="11">
        <f t="shared" ca="1" si="37"/>
        <v>97278</v>
      </c>
      <c r="E274" s="11">
        <f t="shared" ca="1" si="38"/>
        <v>15899</v>
      </c>
      <c r="F274" s="9">
        <f t="shared" ca="1" si="39"/>
        <v>48</v>
      </c>
      <c r="G274" s="9">
        <f t="shared" ca="1" si="40"/>
        <v>1</v>
      </c>
      <c r="H274" s="9">
        <f t="shared" ca="1" si="41"/>
        <v>814</v>
      </c>
      <c r="I274" s="12">
        <f t="shared" ca="1" si="42"/>
        <v>0.3</v>
      </c>
      <c r="J274" s="9" t="str">
        <f t="shared" ca="1" si="43"/>
        <v>No</v>
      </c>
      <c r="K274" s="9">
        <f ca="1">_xlfn.XLOOKUP(C274,age[Age_Min], age[Age_Points],,-1)</f>
        <v>5</v>
      </c>
      <c r="L274" s="9">
        <f ca="1">_xlfn.XLOOKUP(D274, income[Income_Min], income[Income_Points],,-1)</f>
        <v>6</v>
      </c>
      <c r="M274" s="9">
        <f ca="1">_xlfn.XLOOKUP(H274,credit[Credit_Min], credit[Credit_Points],,-1)</f>
        <v>6</v>
      </c>
      <c r="N274" s="9">
        <f ca="1">_xlfn.XLOOKUP(I274, dti[DTI_Min],dti[DTI_Points],,-1)</f>
        <v>3</v>
      </c>
      <c r="O274" s="9">
        <f ca="1">_xlfn.XLOOKUP(G274, employment[Emp_Min], employment[Points],,-1)</f>
        <v>1</v>
      </c>
      <c r="P274" s="9">
        <f ca="1">_xlfn.XLOOKUP(J274, default[PrevDefault],default[Default_Points],,-1)</f>
        <v>5</v>
      </c>
      <c r="Q274" s="10">
        <f ca="1">(K274*CONFIG!$K$14)+(L274*CONFIG!$K$15)+(M274*CONFIG!$K$16)+(N274*CONFIG!$K$17)+(O274*CONFIG!$K$18)+(P274*CONFIG!$K$19)</f>
        <v>35</v>
      </c>
      <c r="R274" s="10" t="str">
        <f ca="1">_xlfn.XLOOKUP(Q274,risk[Score_Min],risk[Risk_Level],,-1)</f>
        <v>Low</v>
      </c>
      <c r="S274" s="10" t="str">
        <f t="shared" ca="1" si="44"/>
        <v>Approved</v>
      </c>
      <c r="T274" s="10">
        <f ca="1">IF(applicants[[#This Row],[Decision]]="Approved",1,0)</f>
        <v>1</v>
      </c>
      <c r="U274" s="10" t="str" cm="1">
        <f t="array" aca="1" ref="U274" ca="1">_xlfn.XLOOKUP(H274,{0,600,680,700,740,800},
             {"&lt;600","600–679","680–699","700–739","740–799","800+"},,-1)</f>
        <v>800+</v>
      </c>
      <c r="V274" s="10" t="str" cm="1">
        <f t="array" aca="1" ref="V274" ca="1">_xlfn.XLOOKUP(I274,{0,0.25,0.4},
             {"&lt;25%","25–40%","40%+"},,-1)</f>
        <v>25–40%</v>
      </c>
      <c r="W274" s="10" t="str" cm="1">
        <f t="array" aca="1" ref="W274" ca="1">_xlfn.XLOOKUP(D274,{0,40000,80000,120000},
             {"&lt;40k","40–79k","80–119k","120k+"},,-1)</f>
        <v>80–119k</v>
      </c>
    </row>
    <row r="275" spans="2:23" ht="17" x14ac:dyDescent="0.4">
      <c r="B275" s="9">
        <v>272</v>
      </c>
      <c r="C275" s="9">
        <f t="shared" ca="1" si="36"/>
        <v>49</v>
      </c>
      <c r="D275" s="11">
        <f t="shared" ca="1" si="37"/>
        <v>84129</v>
      </c>
      <c r="E275" s="11">
        <f t="shared" ca="1" si="38"/>
        <v>18048</v>
      </c>
      <c r="F275" s="9">
        <f t="shared" ca="1" si="39"/>
        <v>12</v>
      </c>
      <c r="G275" s="9">
        <f t="shared" ca="1" si="40"/>
        <v>3</v>
      </c>
      <c r="H275" s="9">
        <f t="shared" ca="1" si="41"/>
        <v>747</v>
      </c>
      <c r="I275" s="12">
        <f t="shared" ca="1" si="42"/>
        <v>0.25</v>
      </c>
      <c r="J275" s="9" t="str">
        <f t="shared" ca="1" si="43"/>
        <v>No</v>
      </c>
      <c r="K275" s="9">
        <f ca="1">_xlfn.XLOOKUP(C275,age[Age_Min], age[Age_Points],,-1)</f>
        <v>4</v>
      </c>
      <c r="L275" s="9">
        <f ca="1">_xlfn.XLOOKUP(D275, income[Income_Min], income[Income_Points],,-1)</f>
        <v>6</v>
      </c>
      <c r="M275" s="9">
        <f ca="1">_xlfn.XLOOKUP(H275,credit[Credit_Min], credit[Credit_Points],,-1)</f>
        <v>5</v>
      </c>
      <c r="N275" s="9">
        <f ca="1">_xlfn.XLOOKUP(I275, dti[DTI_Min],dti[DTI_Points],,-1)</f>
        <v>3</v>
      </c>
      <c r="O275" s="9">
        <f ca="1">_xlfn.XLOOKUP(G275, employment[Emp_Min], employment[Points],,-1)</f>
        <v>3</v>
      </c>
      <c r="P275" s="9">
        <f ca="1">_xlfn.XLOOKUP(J275, default[PrevDefault],default[Default_Points],,-1)</f>
        <v>5</v>
      </c>
      <c r="Q275" s="10">
        <f ca="1">(K275*CONFIG!$K$14)+(L275*CONFIG!$K$15)+(M275*CONFIG!$K$16)+(N275*CONFIG!$K$17)+(O275*CONFIG!$K$18)+(P275*CONFIG!$K$19)</f>
        <v>34</v>
      </c>
      <c r="R275" s="10" t="str">
        <f ca="1">_xlfn.XLOOKUP(Q275,risk[Score_Min],risk[Risk_Level],,-1)</f>
        <v>Low</v>
      </c>
      <c r="S275" s="10" t="str">
        <f t="shared" ca="1" si="44"/>
        <v>Approved</v>
      </c>
      <c r="T275" s="10">
        <f ca="1">IF(applicants[[#This Row],[Decision]]="Approved",1,0)</f>
        <v>1</v>
      </c>
      <c r="U275" s="10" t="str" cm="1">
        <f t="array" aca="1" ref="U275" ca="1">_xlfn.XLOOKUP(H275,{0,600,680,700,740,800},
             {"&lt;600","600–679","680–699","700–739","740–799","800+"},,-1)</f>
        <v>740–799</v>
      </c>
      <c r="V275" s="10" t="str" cm="1">
        <f t="array" aca="1" ref="V275" ca="1">_xlfn.XLOOKUP(I275,{0,0.25,0.4},
             {"&lt;25%","25–40%","40%+"},,-1)</f>
        <v>25–40%</v>
      </c>
      <c r="W275" s="10" t="str" cm="1">
        <f t="array" aca="1" ref="W275" ca="1">_xlfn.XLOOKUP(D275,{0,40000,80000,120000},
             {"&lt;40k","40–79k","80–119k","120k+"},,-1)</f>
        <v>80–119k</v>
      </c>
    </row>
    <row r="276" spans="2:23" ht="17" x14ac:dyDescent="0.4">
      <c r="B276" s="9">
        <v>273</v>
      </c>
      <c r="C276" s="9">
        <f t="shared" ca="1" si="36"/>
        <v>30</v>
      </c>
      <c r="D276" s="11">
        <f t="shared" ca="1" si="37"/>
        <v>79071</v>
      </c>
      <c r="E276" s="11">
        <f t="shared" ca="1" si="38"/>
        <v>21194</v>
      </c>
      <c r="F276" s="9">
        <f t="shared" ca="1" si="39"/>
        <v>24</v>
      </c>
      <c r="G276" s="9">
        <f t="shared" ca="1" si="40"/>
        <v>6</v>
      </c>
      <c r="H276" s="9">
        <f t="shared" ca="1" si="41"/>
        <v>595</v>
      </c>
      <c r="I276" s="12">
        <f t="shared" ca="1" si="42"/>
        <v>0.46</v>
      </c>
      <c r="J276" s="9" t="str">
        <f t="shared" ca="1" si="43"/>
        <v>No</v>
      </c>
      <c r="K276" s="9">
        <f ca="1">_xlfn.XLOOKUP(C276,age[Age_Min], age[Age_Points],,-1)</f>
        <v>5</v>
      </c>
      <c r="L276" s="9">
        <f ca="1">_xlfn.XLOOKUP(D276, income[Income_Min], income[Income_Points],,-1)</f>
        <v>5</v>
      </c>
      <c r="M276" s="9">
        <f ca="1">_xlfn.XLOOKUP(H276,credit[Credit_Min], credit[Credit_Points],,-1)</f>
        <v>1</v>
      </c>
      <c r="N276" s="9">
        <f ca="1">_xlfn.XLOOKUP(I276, dti[DTI_Min],dti[DTI_Points],,-1)</f>
        <v>1</v>
      </c>
      <c r="O276" s="9">
        <f ca="1">_xlfn.XLOOKUP(G276, employment[Emp_Min], employment[Points],,-1)</f>
        <v>5</v>
      </c>
      <c r="P276" s="9">
        <f ca="1">_xlfn.XLOOKUP(J276, default[PrevDefault],default[Default_Points],,-1)</f>
        <v>5</v>
      </c>
      <c r="Q276" s="10">
        <f ca="1">(K276*CONFIG!$K$14)+(L276*CONFIG!$K$15)+(M276*CONFIG!$K$16)+(N276*CONFIG!$K$17)+(O276*CONFIG!$K$18)+(P276*CONFIG!$K$19)</f>
        <v>24</v>
      </c>
      <c r="R276" s="10" t="str">
        <f ca="1">_xlfn.XLOOKUP(Q276,risk[Score_Min],risk[Risk_Level],,-1)</f>
        <v>Medium</v>
      </c>
      <c r="S276" s="10" t="str">
        <f t="shared" ca="1" si="44"/>
        <v>Approved</v>
      </c>
      <c r="T276" s="10">
        <f ca="1">IF(applicants[[#This Row],[Decision]]="Approved",1,0)</f>
        <v>1</v>
      </c>
      <c r="U276" s="10" t="str" cm="1">
        <f t="array" aca="1" ref="U276" ca="1">_xlfn.XLOOKUP(H276,{0,600,680,700,740,800},
             {"&lt;600","600–679","680–699","700–739","740–799","800+"},,-1)</f>
        <v>&lt;600</v>
      </c>
      <c r="V276" s="10" t="str" cm="1">
        <f t="array" aca="1" ref="V276" ca="1">_xlfn.XLOOKUP(I276,{0,0.25,0.4},
             {"&lt;25%","25–40%","40%+"},,-1)</f>
        <v>40%+</v>
      </c>
      <c r="W276" s="10" t="str" cm="1">
        <f t="array" aca="1" ref="W276" ca="1">_xlfn.XLOOKUP(D276,{0,40000,80000,120000},
             {"&lt;40k","40–79k","80–119k","120k+"},,-1)</f>
        <v>40–79k</v>
      </c>
    </row>
    <row r="277" spans="2:23" ht="17" x14ac:dyDescent="0.4">
      <c r="B277" s="9">
        <v>274</v>
      </c>
      <c r="C277" s="9">
        <f t="shared" ca="1" si="36"/>
        <v>52</v>
      </c>
      <c r="D277" s="11">
        <f t="shared" ca="1" si="37"/>
        <v>55669</v>
      </c>
      <c r="E277" s="11">
        <f t="shared" ca="1" si="38"/>
        <v>22992</v>
      </c>
      <c r="F277" s="9">
        <f t="shared" ca="1" si="39"/>
        <v>48</v>
      </c>
      <c r="G277" s="9">
        <f t="shared" ca="1" si="40"/>
        <v>0</v>
      </c>
      <c r="H277" s="9">
        <f t="shared" ca="1" si="41"/>
        <v>621</v>
      </c>
      <c r="I277" s="12">
        <f t="shared" ca="1" si="42"/>
        <v>0.27</v>
      </c>
      <c r="J277" s="9" t="str">
        <f t="shared" ca="1" si="43"/>
        <v>No</v>
      </c>
      <c r="K277" s="9">
        <f ca="1">_xlfn.XLOOKUP(C277,age[Age_Min], age[Age_Points],,-1)</f>
        <v>4</v>
      </c>
      <c r="L277" s="9">
        <f ca="1">_xlfn.XLOOKUP(D277, income[Income_Min], income[Income_Points],,-1)</f>
        <v>5</v>
      </c>
      <c r="M277" s="9">
        <f ca="1">_xlfn.XLOOKUP(H277,credit[Credit_Min], credit[Credit_Points],,-1)</f>
        <v>3</v>
      </c>
      <c r="N277" s="9">
        <f ca="1">_xlfn.XLOOKUP(I277, dti[DTI_Min],dti[DTI_Points],,-1)</f>
        <v>3</v>
      </c>
      <c r="O277" s="9">
        <f ca="1">_xlfn.XLOOKUP(G277, employment[Emp_Min], employment[Points],,-1)</f>
        <v>1</v>
      </c>
      <c r="P277" s="9">
        <f ca="1">_xlfn.XLOOKUP(J277, default[PrevDefault],default[Default_Points],,-1)</f>
        <v>5</v>
      </c>
      <c r="Q277" s="10">
        <f ca="1">(K277*CONFIG!$K$14)+(L277*CONFIG!$K$15)+(M277*CONFIG!$K$16)+(N277*CONFIG!$K$17)+(O277*CONFIG!$K$18)+(P277*CONFIG!$K$19)</f>
        <v>27</v>
      </c>
      <c r="R277" s="10" t="str">
        <f ca="1">_xlfn.XLOOKUP(Q277,risk[Score_Min],risk[Risk_Level],,-1)</f>
        <v>Medium</v>
      </c>
      <c r="S277" s="10" t="str">
        <f t="shared" ca="1" si="44"/>
        <v>Rejected</v>
      </c>
      <c r="T277" s="10">
        <f ca="1">IF(applicants[[#This Row],[Decision]]="Approved",1,0)</f>
        <v>0</v>
      </c>
      <c r="U277" s="10" t="str" cm="1">
        <f t="array" aca="1" ref="U277" ca="1">_xlfn.XLOOKUP(H277,{0,600,680,700,740,800},
             {"&lt;600","600–679","680–699","700–739","740–799","800+"},,-1)</f>
        <v>600–679</v>
      </c>
      <c r="V277" s="10" t="str" cm="1">
        <f t="array" aca="1" ref="V277" ca="1">_xlfn.XLOOKUP(I277,{0,0.25,0.4},
             {"&lt;25%","25–40%","40%+"},,-1)</f>
        <v>25–40%</v>
      </c>
      <c r="W277" s="10" t="str" cm="1">
        <f t="array" aca="1" ref="W277" ca="1">_xlfn.XLOOKUP(D277,{0,40000,80000,120000},
             {"&lt;40k","40–79k","80–119k","120k+"},,-1)</f>
        <v>40–79k</v>
      </c>
    </row>
    <row r="278" spans="2:23" ht="17" x14ac:dyDescent="0.4">
      <c r="B278" s="9">
        <v>275</v>
      </c>
      <c r="C278" s="9">
        <f t="shared" ca="1" si="36"/>
        <v>37</v>
      </c>
      <c r="D278" s="11">
        <f t="shared" ca="1" si="37"/>
        <v>120527</v>
      </c>
      <c r="E278" s="11">
        <f t="shared" ca="1" si="38"/>
        <v>11331</v>
      </c>
      <c r="F278" s="9">
        <f t="shared" ca="1" si="39"/>
        <v>12</v>
      </c>
      <c r="G278" s="9">
        <f t="shared" ca="1" si="40"/>
        <v>6</v>
      </c>
      <c r="H278" s="9">
        <f t="shared" ca="1" si="41"/>
        <v>692</v>
      </c>
      <c r="I278" s="12">
        <f t="shared" ca="1" si="42"/>
        <v>0.13</v>
      </c>
      <c r="J278" s="9" t="str">
        <f t="shared" ca="1" si="43"/>
        <v>No</v>
      </c>
      <c r="K278" s="9">
        <f ca="1">_xlfn.XLOOKUP(C278,age[Age_Min], age[Age_Points],,-1)</f>
        <v>5</v>
      </c>
      <c r="L278" s="9">
        <f ca="1">_xlfn.XLOOKUP(D278, income[Income_Min], income[Income_Points],,-1)</f>
        <v>6</v>
      </c>
      <c r="M278" s="9">
        <f ca="1">_xlfn.XLOOKUP(H278,credit[Credit_Min], credit[Credit_Points],,-1)</f>
        <v>3</v>
      </c>
      <c r="N278" s="9">
        <f ca="1">_xlfn.XLOOKUP(I278, dti[DTI_Min],dti[DTI_Points],,-1)</f>
        <v>6</v>
      </c>
      <c r="O278" s="9">
        <f ca="1">_xlfn.XLOOKUP(G278, employment[Emp_Min], employment[Points],,-1)</f>
        <v>5</v>
      </c>
      <c r="P278" s="9">
        <f ca="1">_xlfn.XLOOKUP(J278, default[PrevDefault],default[Default_Points],,-1)</f>
        <v>5</v>
      </c>
      <c r="Q278" s="10">
        <f ca="1">(K278*CONFIG!$K$14)+(L278*CONFIG!$K$15)+(M278*CONFIG!$K$16)+(N278*CONFIG!$K$17)+(O278*CONFIG!$K$18)+(P278*CONFIG!$K$19)</f>
        <v>39</v>
      </c>
      <c r="R278" s="10" t="str">
        <f ca="1">_xlfn.XLOOKUP(Q278,risk[Score_Min],risk[Risk_Level],,-1)</f>
        <v>Low</v>
      </c>
      <c r="S278" s="10" t="str">
        <f t="shared" ca="1" si="44"/>
        <v>Approved</v>
      </c>
      <c r="T278" s="10">
        <f ca="1">IF(applicants[[#This Row],[Decision]]="Approved",1,0)</f>
        <v>1</v>
      </c>
      <c r="U278" s="10" t="str" cm="1">
        <f t="array" aca="1" ref="U278" ca="1">_xlfn.XLOOKUP(H278,{0,600,680,700,740,800},
             {"&lt;600","600–679","680–699","700–739","740–799","800+"},,-1)</f>
        <v>680–699</v>
      </c>
      <c r="V278" s="10" t="str" cm="1">
        <f t="array" aca="1" ref="V278" ca="1">_xlfn.XLOOKUP(I278,{0,0.25,0.4},
             {"&lt;25%","25–40%","40%+"},,-1)</f>
        <v>&lt;25%</v>
      </c>
      <c r="W278" s="10" t="str" cm="1">
        <f t="array" aca="1" ref="W278" ca="1">_xlfn.XLOOKUP(D278,{0,40000,80000,120000},
             {"&lt;40k","40–79k","80–119k","120k+"},,-1)</f>
        <v>120k+</v>
      </c>
    </row>
    <row r="279" spans="2:23" ht="17" x14ac:dyDescent="0.4">
      <c r="B279" s="9">
        <v>276</v>
      </c>
      <c r="C279" s="9">
        <f t="shared" ca="1" si="36"/>
        <v>24</v>
      </c>
      <c r="D279" s="11">
        <f t="shared" ca="1" si="37"/>
        <v>62640</v>
      </c>
      <c r="E279" s="11">
        <f t="shared" ca="1" si="38"/>
        <v>22820</v>
      </c>
      <c r="F279" s="9">
        <f t="shared" ca="1" si="39"/>
        <v>12</v>
      </c>
      <c r="G279" s="9">
        <f t="shared" ca="1" si="40"/>
        <v>5</v>
      </c>
      <c r="H279" s="9">
        <f t="shared" ca="1" si="41"/>
        <v>735</v>
      </c>
      <c r="I279" s="12">
        <f t="shared" ca="1" si="42"/>
        <v>0.3</v>
      </c>
      <c r="J279" s="9" t="str">
        <f t="shared" ca="1" si="43"/>
        <v>No</v>
      </c>
      <c r="K279" s="9">
        <f ca="1">_xlfn.XLOOKUP(C279,age[Age_Min], age[Age_Points],,-1)</f>
        <v>2</v>
      </c>
      <c r="L279" s="9">
        <f ca="1">_xlfn.XLOOKUP(D279, income[Income_Min], income[Income_Points],,-1)</f>
        <v>5</v>
      </c>
      <c r="M279" s="9">
        <f ca="1">_xlfn.XLOOKUP(H279,credit[Credit_Min], credit[Credit_Points],,-1)</f>
        <v>5</v>
      </c>
      <c r="N279" s="9">
        <f ca="1">_xlfn.XLOOKUP(I279, dti[DTI_Min],dti[DTI_Points],,-1)</f>
        <v>3</v>
      </c>
      <c r="O279" s="9">
        <f ca="1">_xlfn.XLOOKUP(G279, employment[Emp_Min], employment[Points],,-1)</f>
        <v>3</v>
      </c>
      <c r="P279" s="9">
        <f ca="1">_xlfn.XLOOKUP(J279, default[PrevDefault],default[Default_Points],,-1)</f>
        <v>5</v>
      </c>
      <c r="Q279" s="10">
        <f ca="1">(K279*CONFIG!$K$14)+(L279*CONFIG!$K$15)+(M279*CONFIG!$K$16)+(N279*CONFIG!$K$17)+(O279*CONFIG!$K$18)+(P279*CONFIG!$K$19)</f>
        <v>31</v>
      </c>
      <c r="R279" s="10" t="str">
        <f ca="1">_xlfn.XLOOKUP(Q279,risk[Score_Min],risk[Risk_Level],,-1)</f>
        <v>Low</v>
      </c>
      <c r="S279" s="10" t="str">
        <f t="shared" ca="1" si="44"/>
        <v>Approved</v>
      </c>
      <c r="T279" s="10">
        <f ca="1">IF(applicants[[#This Row],[Decision]]="Approved",1,0)</f>
        <v>1</v>
      </c>
      <c r="U279" s="10" t="str" cm="1">
        <f t="array" aca="1" ref="U279" ca="1">_xlfn.XLOOKUP(H279,{0,600,680,700,740,800},
             {"&lt;600","600–679","680–699","700–739","740–799","800+"},,-1)</f>
        <v>700–739</v>
      </c>
      <c r="V279" s="10" t="str" cm="1">
        <f t="array" aca="1" ref="V279" ca="1">_xlfn.XLOOKUP(I279,{0,0.25,0.4},
             {"&lt;25%","25–40%","40%+"},,-1)</f>
        <v>25–40%</v>
      </c>
      <c r="W279" s="10" t="str" cm="1">
        <f t="array" aca="1" ref="W279" ca="1">_xlfn.XLOOKUP(D279,{0,40000,80000,120000},
             {"&lt;40k","40–79k","80–119k","120k+"},,-1)</f>
        <v>40–79k</v>
      </c>
    </row>
    <row r="280" spans="2:23" ht="17" x14ac:dyDescent="0.4">
      <c r="B280" s="9">
        <v>277</v>
      </c>
      <c r="C280" s="9">
        <f t="shared" ca="1" si="36"/>
        <v>55</v>
      </c>
      <c r="D280" s="11">
        <f t="shared" ca="1" si="37"/>
        <v>119303</v>
      </c>
      <c r="E280" s="11">
        <f t="shared" ca="1" si="38"/>
        <v>22572</v>
      </c>
      <c r="F280" s="9">
        <f t="shared" ca="1" si="39"/>
        <v>36</v>
      </c>
      <c r="G280" s="9">
        <f t="shared" ca="1" si="40"/>
        <v>2</v>
      </c>
      <c r="H280" s="9">
        <f t="shared" ca="1" si="41"/>
        <v>746</v>
      </c>
      <c r="I280" s="12">
        <f t="shared" ca="1" si="42"/>
        <v>0.32</v>
      </c>
      <c r="J280" s="9" t="str">
        <f t="shared" ca="1" si="43"/>
        <v>Yes</v>
      </c>
      <c r="K280" s="9">
        <f ca="1">_xlfn.XLOOKUP(C280,age[Age_Min], age[Age_Points],,-1)</f>
        <v>4</v>
      </c>
      <c r="L280" s="9">
        <f ca="1">_xlfn.XLOOKUP(D280, income[Income_Min], income[Income_Points],,-1)</f>
        <v>6</v>
      </c>
      <c r="M280" s="9">
        <f ca="1">_xlfn.XLOOKUP(H280,credit[Credit_Min], credit[Credit_Points],,-1)</f>
        <v>5</v>
      </c>
      <c r="N280" s="9">
        <f ca="1">_xlfn.XLOOKUP(I280, dti[DTI_Min],dti[DTI_Points],,-1)</f>
        <v>3</v>
      </c>
      <c r="O280" s="9">
        <f ca="1">_xlfn.XLOOKUP(G280, employment[Emp_Min], employment[Points],,-1)</f>
        <v>3</v>
      </c>
      <c r="P280" s="9">
        <f ca="1">_xlfn.XLOOKUP(J280, default[PrevDefault],default[Default_Points],,-1)</f>
        <v>0</v>
      </c>
      <c r="Q280" s="10">
        <f ca="1">(K280*CONFIG!$K$14)+(L280*CONFIG!$K$15)+(M280*CONFIG!$K$16)+(N280*CONFIG!$K$17)+(O280*CONFIG!$K$18)+(P280*CONFIG!$K$19)</f>
        <v>29</v>
      </c>
      <c r="R280" s="10" t="str">
        <f ca="1">_xlfn.XLOOKUP(Q280,risk[Score_Min],risk[Risk_Level],,-1)</f>
        <v>Medium</v>
      </c>
      <c r="S280" s="10" t="str">
        <f t="shared" ca="1" si="44"/>
        <v>Approved</v>
      </c>
      <c r="T280" s="10">
        <f ca="1">IF(applicants[[#This Row],[Decision]]="Approved",1,0)</f>
        <v>1</v>
      </c>
      <c r="U280" s="10" t="str" cm="1">
        <f t="array" aca="1" ref="U280" ca="1">_xlfn.XLOOKUP(H280,{0,600,680,700,740,800},
             {"&lt;600","600–679","680–699","700–739","740–799","800+"},,-1)</f>
        <v>740–799</v>
      </c>
      <c r="V280" s="10" t="str" cm="1">
        <f t="array" aca="1" ref="V280" ca="1">_xlfn.XLOOKUP(I280,{0,0.25,0.4},
             {"&lt;25%","25–40%","40%+"},,-1)</f>
        <v>25–40%</v>
      </c>
      <c r="W280" s="10" t="str" cm="1">
        <f t="array" aca="1" ref="W280" ca="1">_xlfn.XLOOKUP(D280,{0,40000,80000,120000},
             {"&lt;40k","40–79k","80–119k","120k+"},,-1)</f>
        <v>80–119k</v>
      </c>
    </row>
    <row r="281" spans="2:23" ht="17" x14ac:dyDescent="0.4">
      <c r="B281" s="9">
        <v>278</v>
      </c>
      <c r="C281" s="9">
        <f t="shared" ca="1" si="36"/>
        <v>44</v>
      </c>
      <c r="D281" s="11">
        <f t="shared" ca="1" si="37"/>
        <v>144300</v>
      </c>
      <c r="E281" s="11">
        <f t="shared" ca="1" si="38"/>
        <v>11655</v>
      </c>
      <c r="F281" s="9">
        <f t="shared" ca="1" si="39"/>
        <v>36</v>
      </c>
      <c r="G281" s="9">
        <f t="shared" ca="1" si="40"/>
        <v>1</v>
      </c>
      <c r="H281" s="9">
        <f t="shared" ca="1" si="41"/>
        <v>575</v>
      </c>
      <c r="I281" s="12">
        <f t="shared" ca="1" si="42"/>
        <v>0.26</v>
      </c>
      <c r="J281" s="9" t="str">
        <f t="shared" ca="1" si="43"/>
        <v>No</v>
      </c>
      <c r="K281" s="9">
        <f ca="1">_xlfn.XLOOKUP(C281,age[Age_Min], age[Age_Points],,-1)</f>
        <v>4</v>
      </c>
      <c r="L281" s="9">
        <f ca="1">_xlfn.XLOOKUP(D281, income[Income_Min], income[Income_Points],,-1)</f>
        <v>6</v>
      </c>
      <c r="M281" s="9">
        <f ca="1">_xlfn.XLOOKUP(H281,credit[Credit_Min], credit[Credit_Points],,-1)</f>
        <v>1</v>
      </c>
      <c r="N281" s="9">
        <f ca="1">_xlfn.XLOOKUP(I281, dti[DTI_Min],dti[DTI_Points],,-1)</f>
        <v>3</v>
      </c>
      <c r="O281" s="9">
        <f ca="1">_xlfn.XLOOKUP(G281, employment[Emp_Min], employment[Points],,-1)</f>
        <v>1</v>
      </c>
      <c r="P281" s="9">
        <f ca="1">_xlfn.XLOOKUP(J281, default[PrevDefault],default[Default_Points],,-1)</f>
        <v>5</v>
      </c>
      <c r="Q281" s="10">
        <f ca="1">(K281*CONFIG!$K$14)+(L281*CONFIG!$K$15)+(M281*CONFIG!$K$16)+(N281*CONFIG!$K$17)+(O281*CONFIG!$K$18)+(P281*CONFIG!$K$19)</f>
        <v>24</v>
      </c>
      <c r="R281" s="10" t="str">
        <f ca="1">_xlfn.XLOOKUP(Q281,risk[Score_Min],risk[Risk_Level],,-1)</f>
        <v>Medium</v>
      </c>
      <c r="S281" s="10" t="str">
        <f t="shared" ca="1" si="44"/>
        <v>Rejected</v>
      </c>
      <c r="T281" s="10">
        <f ca="1">IF(applicants[[#This Row],[Decision]]="Approved",1,0)</f>
        <v>0</v>
      </c>
      <c r="U281" s="10" t="str" cm="1">
        <f t="array" aca="1" ref="U281" ca="1">_xlfn.XLOOKUP(H281,{0,600,680,700,740,800},
             {"&lt;600","600–679","680–699","700–739","740–799","800+"},,-1)</f>
        <v>&lt;600</v>
      </c>
      <c r="V281" s="10" t="str" cm="1">
        <f t="array" aca="1" ref="V281" ca="1">_xlfn.XLOOKUP(I281,{0,0.25,0.4},
             {"&lt;25%","25–40%","40%+"},,-1)</f>
        <v>25–40%</v>
      </c>
      <c r="W281" s="10" t="str" cm="1">
        <f t="array" aca="1" ref="W281" ca="1">_xlfn.XLOOKUP(D281,{0,40000,80000,120000},
             {"&lt;40k","40–79k","80–119k","120k+"},,-1)</f>
        <v>120k+</v>
      </c>
    </row>
    <row r="282" spans="2:23" ht="17" x14ac:dyDescent="0.4">
      <c r="B282" s="9">
        <v>279</v>
      </c>
      <c r="C282" s="9">
        <f t="shared" ca="1" si="36"/>
        <v>54</v>
      </c>
      <c r="D282" s="11">
        <f t="shared" ca="1" si="37"/>
        <v>52885</v>
      </c>
      <c r="E282" s="11">
        <f t="shared" ca="1" si="38"/>
        <v>33231</v>
      </c>
      <c r="F282" s="9">
        <f t="shared" ca="1" si="39"/>
        <v>24</v>
      </c>
      <c r="G282" s="9">
        <f t="shared" ca="1" si="40"/>
        <v>3</v>
      </c>
      <c r="H282" s="9">
        <f t="shared" ca="1" si="41"/>
        <v>746</v>
      </c>
      <c r="I282" s="12">
        <f t="shared" ca="1" si="42"/>
        <v>0.32</v>
      </c>
      <c r="J282" s="9" t="str">
        <f t="shared" ca="1" si="43"/>
        <v>No</v>
      </c>
      <c r="K282" s="9">
        <f ca="1">_xlfn.XLOOKUP(C282,age[Age_Min], age[Age_Points],,-1)</f>
        <v>4</v>
      </c>
      <c r="L282" s="9">
        <f ca="1">_xlfn.XLOOKUP(D282, income[Income_Min], income[Income_Points],,-1)</f>
        <v>5</v>
      </c>
      <c r="M282" s="9">
        <f ca="1">_xlfn.XLOOKUP(H282,credit[Credit_Min], credit[Credit_Points],,-1)</f>
        <v>5</v>
      </c>
      <c r="N282" s="9">
        <f ca="1">_xlfn.XLOOKUP(I282, dti[DTI_Min],dti[DTI_Points],,-1)</f>
        <v>3</v>
      </c>
      <c r="O282" s="9">
        <f ca="1">_xlfn.XLOOKUP(G282, employment[Emp_Min], employment[Points],,-1)</f>
        <v>3</v>
      </c>
      <c r="P282" s="9">
        <f ca="1">_xlfn.XLOOKUP(J282, default[PrevDefault],default[Default_Points],,-1)</f>
        <v>5</v>
      </c>
      <c r="Q282" s="10">
        <f ca="1">(K282*CONFIG!$K$14)+(L282*CONFIG!$K$15)+(M282*CONFIG!$K$16)+(N282*CONFIG!$K$17)+(O282*CONFIG!$K$18)+(P282*CONFIG!$K$19)</f>
        <v>33</v>
      </c>
      <c r="R282" s="10" t="str">
        <f ca="1">_xlfn.XLOOKUP(Q282,risk[Score_Min],risk[Risk_Level],,-1)</f>
        <v>Low</v>
      </c>
      <c r="S282" s="10" t="str">
        <f t="shared" ca="1" si="44"/>
        <v>Approved</v>
      </c>
      <c r="T282" s="10">
        <f ca="1">IF(applicants[[#This Row],[Decision]]="Approved",1,0)</f>
        <v>1</v>
      </c>
      <c r="U282" s="10" t="str" cm="1">
        <f t="array" aca="1" ref="U282" ca="1">_xlfn.XLOOKUP(H282,{0,600,680,700,740,800},
             {"&lt;600","600–679","680–699","700–739","740–799","800+"},,-1)</f>
        <v>740–799</v>
      </c>
      <c r="V282" s="10" t="str" cm="1">
        <f t="array" aca="1" ref="V282" ca="1">_xlfn.XLOOKUP(I282,{0,0.25,0.4},
             {"&lt;25%","25–40%","40%+"},,-1)</f>
        <v>25–40%</v>
      </c>
      <c r="W282" s="10" t="str" cm="1">
        <f t="array" aca="1" ref="W282" ca="1">_xlfn.XLOOKUP(D282,{0,40000,80000,120000},
             {"&lt;40k","40–79k","80–119k","120k+"},,-1)</f>
        <v>40–79k</v>
      </c>
    </row>
    <row r="283" spans="2:23" ht="17" x14ac:dyDescent="0.4">
      <c r="B283" s="9">
        <v>280</v>
      </c>
      <c r="C283" s="9">
        <f t="shared" ca="1" si="36"/>
        <v>56</v>
      </c>
      <c r="D283" s="11">
        <f t="shared" ca="1" si="37"/>
        <v>89191</v>
      </c>
      <c r="E283" s="11">
        <f t="shared" ca="1" si="38"/>
        <v>5881</v>
      </c>
      <c r="F283" s="9">
        <f t="shared" ca="1" si="39"/>
        <v>12</v>
      </c>
      <c r="G283" s="9">
        <f t="shared" ca="1" si="40"/>
        <v>2</v>
      </c>
      <c r="H283" s="9">
        <f t="shared" ca="1" si="41"/>
        <v>842</v>
      </c>
      <c r="I283" s="12">
        <f t="shared" ca="1" si="42"/>
        <v>0.22</v>
      </c>
      <c r="J283" s="9" t="str">
        <f t="shared" ca="1" si="43"/>
        <v>No</v>
      </c>
      <c r="K283" s="9">
        <f ca="1">_xlfn.XLOOKUP(C283,age[Age_Min], age[Age_Points],,-1)</f>
        <v>4</v>
      </c>
      <c r="L283" s="9">
        <f ca="1">_xlfn.XLOOKUP(D283, income[Income_Min], income[Income_Points],,-1)</f>
        <v>6</v>
      </c>
      <c r="M283" s="9">
        <f ca="1">_xlfn.XLOOKUP(H283,credit[Credit_Min], credit[Credit_Points],,-1)</f>
        <v>6</v>
      </c>
      <c r="N283" s="9">
        <f ca="1">_xlfn.XLOOKUP(I283, dti[DTI_Min],dti[DTI_Points],,-1)</f>
        <v>6</v>
      </c>
      <c r="O283" s="9">
        <f ca="1">_xlfn.XLOOKUP(G283, employment[Emp_Min], employment[Points],,-1)</f>
        <v>3</v>
      </c>
      <c r="P283" s="9">
        <f ca="1">_xlfn.XLOOKUP(J283, default[PrevDefault],default[Default_Points],,-1)</f>
        <v>5</v>
      </c>
      <c r="Q283" s="10">
        <f ca="1">(K283*CONFIG!$K$14)+(L283*CONFIG!$K$15)+(M283*CONFIG!$K$16)+(N283*CONFIG!$K$17)+(O283*CONFIG!$K$18)+(P283*CONFIG!$K$19)</f>
        <v>42</v>
      </c>
      <c r="R283" s="10" t="str">
        <f ca="1">_xlfn.XLOOKUP(Q283,risk[Score_Min],risk[Risk_Level],,-1)</f>
        <v>Low</v>
      </c>
      <c r="S283" s="10" t="str">
        <f t="shared" ca="1" si="44"/>
        <v>Approved</v>
      </c>
      <c r="T283" s="10">
        <f ca="1">IF(applicants[[#This Row],[Decision]]="Approved",1,0)</f>
        <v>1</v>
      </c>
      <c r="U283" s="10" t="str" cm="1">
        <f t="array" aca="1" ref="U283" ca="1">_xlfn.XLOOKUP(H283,{0,600,680,700,740,800},
             {"&lt;600","600–679","680–699","700–739","740–799","800+"},,-1)</f>
        <v>800+</v>
      </c>
      <c r="V283" s="10" t="str" cm="1">
        <f t="array" aca="1" ref="V283" ca="1">_xlfn.XLOOKUP(I283,{0,0.25,0.4},
             {"&lt;25%","25–40%","40%+"},,-1)</f>
        <v>&lt;25%</v>
      </c>
      <c r="W283" s="10" t="str" cm="1">
        <f t="array" aca="1" ref="W283" ca="1">_xlfn.XLOOKUP(D283,{0,40000,80000,120000},
             {"&lt;40k","40–79k","80–119k","120k+"},,-1)</f>
        <v>80–119k</v>
      </c>
    </row>
    <row r="284" spans="2:23" ht="17" x14ac:dyDescent="0.4">
      <c r="B284" s="9">
        <v>281</v>
      </c>
      <c r="C284" s="9">
        <f t="shared" ca="1" si="36"/>
        <v>34</v>
      </c>
      <c r="D284" s="11">
        <f t="shared" ca="1" si="37"/>
        <v>121189</v>
      </c>
      <c r="E284" s="11">
        <f t="shared" ca="1" si="38"/>
        <v>28884</v>
      </c>
      <c r="F284" s="9">
        <f t="shared" ca="1" si="39"/>
        <v>60</v>
      </c>
      <c r="G284" s="9">
        <f t="shared" ca="1" si="40"/>
        <v>0</v>
      </c>
      <c r="H284" s="9">
        <f t="shared" ca="1" si="41"/>
        <v>818</v>
      </c>
      <c r="I284" s="12">
        <f t="shared" ca="1" si="42"/>
        <v>0.39</v>
      </c>
      <c r="J284" s="9" t="str">
        <f t="shared" ca="1" si="43"/>
        <v>No</v>
      </c>
      <c r="K284" s="9">
        <f ca="1">_xlfn.XLOOKUP(C284,age[Age_Min], age[Age_Points],,-1)</f>
        <v>5</v>
      </c>
      <c r="L284" s="9">
        <f ca="1">_xlfn.XLOOKUP(D284, income[Income_Min], income[Income_Points],,-1)</f>
        <v>6</v>
      </c>
      <c r="M284" s="9">
        <f ca="1">_xlfn.XLOOKUP(H284,credit[Credit_Min], credit[Credit_Points],,-1)</f>
        <v>6</v>
      </c>
      <c r="N284" s="9">
        <f ca="1">_xlfn.XLOOKUP(I284, dti[DTI_Min],dti[DTI_Points],,-1)</f>
        <v>3</v>
      </c>
      <c r="O284" s="9">
        <f ca="1">_xlfn.XLOOKUP(G284, employment[Emp_Min], employment[Points],,-1)</f>
        <v>1</v>
      </c>
      <c r="P284" s="9">
        <f ca="1">_xlfn.XLOOKUP(J284, default[PrevDefault],default[Default_Points],,-1)</f>
        <v>5</v>
      </c>
      <c r="Q284" s="10">
        <f ca="1">(K284*CONFIG!$K$14)+(L284*CONFIG!$K$15)+(M284*CONFIG!$K$16)+(N284*CONFIG!$K$17)+(O284*CONFIG!$K$18)+(P284*CONFIG!$K$19)</f>
        <v>35</v>
      </c>
      <c r="R284" s="10" t="str">
        <f ca="1">_xlfn.XLOOKUP(Q284,risk[Score_Min],risk[Risk_Level],,-1)</f>
        <v>Low</v>
      </c>
      <c r="S284" s="10" t="str">
        <f t="shared" ca="1" si="44"/>
        <v>Approved</v>
      </c>
      <c r="T284" s="10">
        <f ca="1">IF(applicants[[#This Row],[Decision]]="Approved",1,0)</f>
        <v>1</v>
      </c>
      <c r="U284" s="10" t="str" cm="1">
        <f t="array" aca="1" ref="U284" ca="1">_xlfn.XLOOKUP(H284,{0,600,680,700,740,800},
             {"&lt;600","600–679","680–699","700–739","740–799","800+"},,-1)</f>
        <v>800+</v>
      </c>
      <c r="V284" s="10" t="str" cm="1">
        <f t="array" aca="1" ref="V284" ca="1">_xlfn.XLOOKUP(I284,{0,0.25,0.4},
             {"&lt;25%","25–40%","40%+"},,-1)</f>
        <v>25–40%</v>
      </c>
      <c r="W284" s="10" t="str" cm="1">
        <f t="array" aca="1" ref="W284" ca="1">_xlfn.XLOOKUP(D284,{0,40000,80000,120000},
             {"&lt;40k","40–79k","80–119k","120k+"},,-1)</f>
        <v>120k+</v>
      </c>
    </row>
    <row r="285" spans="2:23" ht="17" x14ac:dyDescent="0.4">
      <c r="B285" s="9">
        <v>282</v>
      </c>
      <c r="C285" s="9">
        <f t="shared" ca="1" si="36"/>
        <v>26</v>
      </c>
      <c r="D285" s="11">
        <f t="shared" ca="1" si="37"/>
        <v>86530</v>
      </c>
      <c r="E285" s="11">
        <f t="shared" ca="1" si="38"/>
        <v>7673</v>
      </c>
      <c r="F285" s="9">
        <f t="shared" ca="1" si="39"/>
        <v>12</v>
      </c>
      <c r="G285" s="9">
        <f t="shared" ca="1" si="40"/>
        <v>3</v>
      </c>
      <c r="H285" s="9">
        <f t="shared" ca="1" si="41"/>
        <v>831</v>
      </c>
      <c r="I285" s="12">
        <f t="shared" ca="1" si="42"/>
        <v>0.16</v>
      </c>
      <c r="J285" s="9" t="str">
        <f t="shared" ca="1" si="43"/>
        <v>No</v>
      </c>
      <c r="K285" s="9">
        <f ca="1">_xlfn.XLOOKUP(C285,age[Age_Min], age[Age_Points],,-1)</f>
        <v>5</v>
      </c>
      <c r="L285" s="9">
        <f ca="1">_xlfn.XLOOKUP(D285, income[Income_Min], income[Income_Points],,-1)</f>
        <v>6</v>
      </c>
      <c r="M285" s="9">
        <f ca="1">_xlfn.XLOOKUP(H285,credit[Credit_Min], credit[Credit_Points],,-1)</f>
        <v>6</v>
      </c>
      <c r="N285" s="9">
        <f ca="1">_xlfn.XLOOKUP(I285, dti[DTI_Min],dti[DTI_Points],,-1)</f>
        <v>6</v>
      </c>
      <c r="O285" s="9">
        <f ca="1">_xlfn.XLOOKUP(G285, employment[Emp_Min], employment[Points],,-1)</f>
        <v>3</v>
      </c>
      <c r="P285" s="9">
        <f ca="1">_xlfn.XLOOKUP(J285, default[PrevDefault],default[Default_Points],,-1)</f>
        <v>5</v>
      </c>
      <c r="Q285" s="10">
        <f ca="1">(K285*CONFIG!$K$14)+(L285*CONFIG!$K$15)+(M285*CONFIG!$K$16)+(N285*CONFIG!$K$17)+(O285*CONFIG!$K$18)+(P285*CONFIG!$K$19)</f>
        <v>43</v>
      </c>
      <c r="R285" s="10" t="str">
        <f ca="1">_xlfn.XLOOKUP(Q285,risk[Score_Min],risk[Risk_Level],,-1)</f>
        <v>Low</v>
      </c>
      <c r="S285" s="10" t="str">
        <f t="shared" ca="1" si="44"/>
        <v>Approved</v>
      </c>
      <c r="T285" s="10">
        <f ca="1">IF(applicants[[#This Row],[Decision]]="Approved",1,0)</f>
        <v>1</v>
      </c>
      <c r="U285" s="10" t="str" cm="1">
        <f t="array" aca="1" ref="U285" ca="1">_xlfn.XLOOKUP(H285,{0,600,680,700,740,800},
             {"&lt;600","600–679","680–699","700–739","740–799","800+"},,-1)</f>
        <v>800+</v>
      </c>
      <c r="V285" s="10" t="str" cm="1">
        <f t="array" aca="1" ref="V285" ca="1">_xlfn.XLOOKUP(I285,{0,0.25,0.4},
             {"&lt;25%","25–40%","40%+"},,-1)</f>
        <v>&lt;25%</v>
      </c>
      <c r="W285" s="10" t="str" cm="1">
        <f t="array" aca="1" ref="W285" ca="1">_xlfn.XLOOKUP(D285,{0,40000,80000,120000},
             {"&lt;40k","40–79k","80–119k","120k+"},,-1)</f>
        <v>80–119k</v>
      </c>
    </row>
    <row r="286" spans="2:23" ht="17" x14ac:dyDescent="0.4">
      <c r="B286" s="9">
        <v>283</v>
      </c>
      <c r="C286" s="9">
        <f t="shared" ca="1" si="36"/>
        <v>51</v>
      </c>
      <c r="D286" s="11">
        <f t="shared" ca="1" si="37"/>
        <v>149961</v>
      </c>
      <c r="E286" s="11">
        <f t="shared" ca="1" si="38"/>
        <v>14026</v>
      </c>
      <c r="F286" s="9">
        <f t="shared" ca="1" si="39"/>
        <v>24</v>
      </c>
      <c r="G286" s="9">
        <f t="shared" ca="1" si="40"/>
        <v>6</v>
      </c>
      <c r="H286" s="9">
        <f t="shared" ca="1" si="41"/>
        <v>847</v>
      </c>
      <c r="I286" s="12">
        <f t="shared" ca="1" si="42"/>
        <v>0.44</v>
      </c>
      <c r="J286" s="9" t="str">
        <f t="shared" ca="1" si="43"/>
        <v>No</v>
      </c>
      <c r="K286" s="9">
        <f ca="1">_xlfn.XLOOKUP(C286,age[Age_Min], age[Age_Points],,-1)</f>
        <v>4</v>
      </c>
      <c r="L286" s="9">
        <f ca="1">_xlfn.XLOOKUP(D286, income[Income_Min], income[Income_Points],,-1)</f>
        <v>6</v>
      </c>
      <c r="M286" s="9">
        <f ca="1">_xlfn.XLOOKUP(H286,credit[Credit_Min], credit[Credit_Points],,-1)</f>
        <v>6</v>
      </c>
      <c r="N286" s="9">
        <f ca="1">_xlfn.XLOOKUP(I286, dti[DTI_Min],dti[DTI_Points],,-1)</f>
        <v>1</v>
      </c>
      <c r="O286" s="9">
        <f ca="1">_xlfn.XLOOKUP(G286, employment[Emp_Min], employment[Points],,-1)</f>
        <v>5</v>
      </c>
      <c r="P286" s="9">
        <f ca="1">_xlfn.XLOOKUP(J286, default[PrevDefault],default[Default_Points],,-1)</f>
        <v>5</v>
      </c>
      <c r="Q286" s="10">
        <f ca="1">(K286*CONFIG!$K$14)+(L286*CONFIG!$K$15)+(M286*CONFIG!$K$16)+(N286*CONFIG!$K$17)+(O286*CONFIG!$K$18)+(P286*CONFIG!$K$19)</f>
        <v>34</v>
      </c>
      <c r="R286" s="10" t="str">
        <f ca="1">_xlfn.XLOOKUP(Q286,risk[Score_Min],risk[Risk_Level],,-1)</f>
        <v>Low</v>
      </c>
      <c r="S286" s="10" t="str">
        <f t="shared" ca="1" si="44"/>
        <v>Approved</v>
      </c>
      <c r="T286" s="10">
        <f ca="1">IF(applicants[[#This Row],[Decision]]="Approved",1,0)</f>
        <v>1</v>
      </c>
      <c r="U286" s="10" t="str" cm="1">
        <f t="array" aca="1" ref="U286" ca="1">_xlfn.XLOOKUP(H286,{0,600,680,700,740,800},
             {"&lt;600","600–679","680–699","700–739","740–799","800+"},,-1)</f>
        <v>800+</v>
      </c>
      <c r="V286" s="10" t="str" cm="1">
        <f t="array" aca="1" ref="V286" ca="1">_xlfn.XLOOKUP(I286,{0,0.25,0.4},
             {"&lt;25%","25–40%","40%+"},,-1)</f>
        <v>40%+</v>
      </c>
      <c r="W286" s="10" t="str" cm="1">
        <f t="array" aca="1" ref="W286" ca="1">_xlfn.XLOOKUP(D286,{0,40000,80000,120000},
             {"&lt;40k","40–79k","80–119k","120k+"},,-1)</f>
        <v>120k+</v>
      </c>
    </row>
    <row r="287" spans="2:23" ht="17" x14ac:dyDescent="0.4">
      <c r="B287" s="9">
        <v>284</v>
      </c>
      <c r="C287" s="9">
        <f t="shared" ca="1" si="36"/>
        <v>46</v>
      </c>
      <c r="D287" s="11">
        <f t="shared" ca="1" si="37"/>
        <v>131087</v>
      </c>
      <c r="E287" s="11">
        <f t="shared" ca="1" si="38"/>
        <v>22445</v>
      </c>
      <c r="F287" s="9">
        <f t="shared" ca="1" si="39"/>
        <v>60</v>
      </c>
      <c r="G287" s="9">
        <f t="shared" ca="1" si="40"/>
        <v>8</v>
      </c>
      <c r="H287" s="9">
        <f t="shared" ca="1" si="41"/>
        <v>641</v>
      </c>
      <c r="I287" s="12">
        <f t="shared" ca="1" si="42"/>
        <v>0.13</v>
      </c>
      <c r="J287" s="9" t="str">
        <f t="shared" ca="1" si="43"/>
        <v>No</v>
      </c>
      <c r="K287" s="9">
        <f ca="1">_xlfn.XLOOKUP(C287,age[Age_Min], age[Age_Points],,-1)</f>
        <v>4</v>
      </c>
      <c r="L287" s="9">
        <f ca="1">_xlfn.XLOOKUP(D287, income[Income_Min], income[Income_Points],,-1)</f>
        <v>6</v>
      </c>
      <c r="M287" s="9">
        <f ca="1">_xlfn.XLOOKUP(H287,credit[Credit_Min], credit[Credit_Points],,-1)</f>
        <v>3</v>
      </c>
      <c r="N287" s="9">
        <f ca="1">_xlfn.XLOOKUP(I287, dti[DTI_Min],dti[DTI_Points],,-1)</f>
        <v>6</v>
      </c>
      <c r="O287" s="9">
        <f ca="1">_xlfn.XLOOKUP(G287, employment[Emp_Min], employment[Points],,-1)</f>
        <v>5</v>
      </c>
      <c r="P287" s="9">
        <f ca="1">_xlfn.XLOOKUP(J287, default[PrevDefault],default[Default_Points],,-1)</f>
        <v>5</v>
      </c>
      <c r="Q287" s="10">
        <f ca="1">(K287*CONFIG!$K$14)+(L287*CONFIG!$K$15)+(M287*CONFIG!$K$16)+(N287*CONFIG!$K$17)+(O287*CONFIG!$K$18)+(P287*CONFIG!$K$19)</f>
        <v>38</v>
      </c>
      <c r="R287" s="10" t="str">
        <f ca="1">_xlfn.XLOOKUP(Q287,risk[Score_Min],risk[Risk_Level],,-1)</f>
        <v>Low</v>
      </c>
      <c r="S287" s="10" t="str">
        <f t="shared" ca="1" si="44"/>
        <v>Approved</v>
      </c>
      <c r="T287" s="10">
        <f ca="1">IF(applicants[[#This Row],[Decision]]="Approved",1,0)</f>
        <v>1</v>
      </c>
      <c r="U287" s="10" t="str" cm="1">
        <f t="array" aca="1" ref="U287" ca="1">_xlfn.XLOOKUP(H287,{0,600,680,700,740,800},
             {"&lt;600","600–679","680–699","700–739","740–799","800+"},,-1)</f>
        <v>600–679</v>
      </c>
      <c r="V287" s="10" t="str" cm="1">
        <f t="array" aca="1" ref="V287" ca="1">_xlfn.XLOOKUP(I287,{0,0.25,0.4},
             {"&lt;25%","25–40%","40%+"},,-1)</f>
        <v>&lt;25%</v>
      </c>
      <c r="W287" s="10" t="str" cm="1">
        <f t="array" aca="1" ref="W287" ca="1">_xlfn.XLOOKUP(D287,{0,40000,80000,120000},
             {"&lt;40k","40–79k","80–119k","120k+"},,-1)</f>
        <v>120k+</v>
      </c>
    </row>
    <row r="288" spans="2:23" ht="17" x14ac:dyDescent="0.4">
      <c r="B288" s="9">
        <v>285</v>
      </c>
      <c r="C288" s="9">
        <f t="shared" ca="1" si="36"/>
        <v>45</v>
      </c>
      <c r="D288" s="11">
        <f t="shared" ca="1" si="37"/>
        <v>102498</v>
      </c>
      <c r="E288" s="11">
        <f t="shared" ca="1" si="38"/>
        <v>26553</v>
      </c>
      <c r="F288" s="9">
        <f t="shared" ca="1" si="39"/>
        <v>60</v>
      </c>
      <c r="G288" s="9">
        <f t="shared" ca="1" si="40"/>
        <v>7</v>
      </c>
      <c r="H288" s="9">
        <f t="shared" ca="1" si="41"/>
        <v>787</v>
      </c>
      <c r="I288" s="12">
        <f t="shared" ca="1" si="42"/>
        <v>0.3</v>
      </c>
      <c r="J288" s="9" t="str">
        <f t="shared" ca="1" si="43"/>
        <v>No</v>
      </c>
      <c r="K288" s="9">
        <f ca="1">_xlfn.XLOOKUP(C288,age[Age_Min], age[Age_Points],,-1)</f>
        <v>4</v>
      </c>
      <c r="L288" s="9">
        <f ca="1">_xlfn.XLOOKUP(D288, income[Income_Min], income[Income_Points],,-1)</f>
        <v>6</v>
      </c>
      <c r="M288" s="9">
        <f ca="1">_xlfn.XLOOKUP(H288,credit[Credit_Min], credit[Credit_Points],,-1)</f>
        <v>6</v>
      </c>
      <c r="N288" s="9">
        <f ca="1">_xlfn.XLOOKUP(I288, dti[DTI_Min],dti[DTI_Points],,-1)</f>
        <v>3</v>
      </c>
      <c r="O288" s="9">
        <f ca="1">_xlfn.XLOOKUP(G288, employment[Emp_Min], employment[Points],,-1)</f>
        <v>5</v>
      </c>
      <c r="P288" s="9">
        <f ca="1">_xlfn.XLOOKUP(J288, default[PrevDefault],default[Default_Points],,-1)</f>
        <v>5</v>
      </c>
      <c r="Q288" s="10">
        <f ca="1">(K288*CONFIG!$K$14)+(L288*CONFIG!$K$15)+(M288*CONFIG!$K$16)+(N288*CONFIG!$K$17)+(O288*CONFIG!$K$18)+(P288*CONFIG!$K$19)</f>
        <v>38</v>
      </c>
      <c r="R288" s="10" t="str">
        <f ca="1">_xlfn.XLOOKUP(Q288,risk[Score_Min],risk[Risk_Level],,-1)</f>
        <v>Low</v>
      </c>
      <c r="S288" s="10" t="str">
        <f t="shared" ca="1" si="44"/>
        <v>Approved</v>
      </c>
      <c r="T288" s="10">
        <f ca="1">IF(applicants[[#This Row],[Decision]]="Approved",1,0)</f>
        <v>1</v>
      </c>
      <c r="U288" s="10" t="str" cm="1">
        <f t="array" aca="1" ref="U288" ca="1">_xlfn.XLOOKUP(H288,{0,600,680,700,740,800},
             {"&lt;600","600–679","680–699","700–739","740–799","800+"},,-1)</f>
        <v>740–799</v>
      </c>
      <c r="V288" s="10" t="str" cm="1">
        <f t="array" aca="1" ref="V288" ca="1">_xlfn.XLOOKUP(I288,{0,0.25,0.4},
             {"&lt;25%","25–40%","40%+"},,-1)</f>
        <v>25–40%</v>
      </c>
      <c r="W288" s="10" t="str" cm="1">
        <f t="array" aca="1" ref="W288" ca="1">_xlfn.XLOOKUP(D288,{0,40000,80000,120000},
             {"&lt;40k","40–79k","80–119k","120k+"},,-1)</f>
        <v>80–119k</v>
      </c>
    </row>
    <row r="289" spans="2:23" ht="17" x14ac:dyDescent="0.4">
      <c r="B289" s="9">
        <v>286</v>
      </c>
      <c r="C289" s="9">
        <f t="shared" ca="1" si="36"/>
        <v>22</v>
      </c>
      <c r="D289" s="11">
        <f t="shared" ca="1" si="37"/>
        <v>72920</v>
      </c>
      <c r="E289" s="11">
        <f t="shared" ca="1" si="38"/>
        <v>17162</v>
      </c>
      <c r="F289" s="9">
        <f t="shared" ca="1" si="39"/>
        <v>48</v>
      </c>
      <c r="G289" s="9">
        <f t="shared" ca="1" si="40"/>
        <v>6</v>
      </c>
      <c r="H289" s="9">
        <f t="shared" ca="1" si="41"/>
        <v>768</v>
      </c>
      <c r="I289" s="12">
        <f t="shared" ca="1" si="42"/>
        <v>0.31</v>
      </c>
      <c r="J289" s="9" t="str">
        <f t="shared" ca="1" si="43"/>
        <v>No</v>
      </c>
      <c r="K289" s="9">
        <f ca="1">_xlfn.XLOOKUP(C289,age[Age_Min], age[Age_Points],,-1)</f>
        <v>2</v>
      </c>
      <c r="L289" s="9">
        <f ca="1">_xlfn.XLOOKUP(D289, income[Income_Min], income[Income_Points],,-1)</f>
        <v>5</v>
      </c>
      <c r="M289" s="9">
        <f ca="1">_xlfn.XLOOKUP(H289,credit[Credit_Min], credit[Credit_Points],,-1)</f>
        <v>6</v>
      </c>
      <c r="N289" s="9">
        <f ca="1">_xlfn.XLOOKUP(I289, dti[DTI_Min],dti[DTI_Points],,-1)</f>
        <v>3</v>
      </c>
      <c r="O289" s="9">
        <f ca="1">_xlfn.XLOOKUP(G289, employment[Emp_Min], employment[Points],,-1)</f>
        <v>5</v>
      </c>
      <c r="P289" s="9">
        <f ca="1">_xlfn.XLOOKUP(J289, default[PrevDefault],default[Default_Points],,-1)</f>
        <v>5</v>
      </c>
      <c r="Q289" s="10">
        <f ca="1">(K289*CONFIG!$K$14)+(L289*CONFIG!$K$15)+(M289*CONFIG!$K$16)+(N289*CONFIG!$K$17)+(O289*CONFIG!$K$18)+(P289*CONFIG!$K$19)</f>
        <v>35</v>
      </c>
      <c r="R289" s="10" t="str">
        <f ca="1">_xlfn.XLOOKUP(Q289,risk[Score_Min],risk[Risk_Level],,-1)</f>
        <v>Low</v>
      </c>
      <c r="S289" s="10" t="str">
        <f t="shared" ca="1" si="44"/>
        <v>Approved</v>
      </c>
      <c r="T289" s="10">
        <f ca="1">IF(applicants[[#This Row],[Decision]]="Approved",1,0)</f>
        <v>1</v>
      </c>
      <c r="U289" s="10" t="str" cm="1">
        <f t="array" aca="1" ref="U289" ca="1">_xlfn.XLOOKUP(H289,{0,600,680,700,740,800},
             {"&lt;600","600–679","680–699","700–739","740–799","800+"},,-1)</f>
        <v>740–799</v>
      </c>
      <c r="V289" s="10" t="str" cm="1">
        <f t="array" aca="1" ref="V289" ca="1">_xlfn.XLOOKUP(I289,{0,0.25,0.4},
             {"&lt;25%","25–40%","40%+"},,-1)</f>
        <v>25–40%</v>
      </c>
      <c r="W289" s="10" t="str" cm="1">
        <f t="array" aca="1" ref="W289" ca="1">_xlfn.XLOOKUP(D289,{0,40000,80000,120000},
             {"&lt;40k","40–79k","80–119k","120k+"},,-1)</f>
        <v>40–79k</v>
      </c>
    </row>
    <row r="290" spans="2:23" ht="17" x14ac:dyDescent="0.4">
      <c r="B290" s="9">
        <v>287</v>
      </c>
      <c r="C290" s="9">
        <f t="shared" ca="1" si="36"/>
        <v>56</v>
      </c>
      <c r="D290" s="11">
        <f t="shared" ca="1" si="37"/>
        <v>147137</v>
      </c>
      <c r="E290" s="11">
        <f t="shared" ca="1" si="38"/>
        <v>21434</v>
      </c>
      <c r="F290" s="9">
        <f t="shared" ca="1" si="39"/>
        <v>24</v>
      </c>
      <c r="G290" s="9">
        <f t="shared" ca="1" si="40"/>
        <v>5</v>
      </c>
      <c r="H290" s="9">
        <f t="shared" ca="1" si="41"/>
        <v>610</v>
      </c>
      <c r="I290" s="12">
        <f t="shared" ca="1" si="42"/>
        <v>0.12</v>
      </c>
      <c r="J290" s="9" t="str">
        <f t="shared" ca="1" si="43"/>
        <v>No</v>
      </c>
      <c r="K290" s="9">
        <f ca="1">_xlfn.XLOOKUP(C290,age[Age_Min], age[Age_Points],,-1)</f>
        <v>4</v>
      </c>
      <c r="L290" s="9">
        <f ca="1">_xlfn.XLOOKUP(D290, income[Income_Min], income[Income_Points],,-1)</f>
        <v>6</v>
      </c>
      <c r="M290" s="9">
        <f ca="1">_xlfn.XLOOKUP(H290,credit[Credit_Min], credit[Credit_Points],,-1)</f>
        <v>3</v>
      </c>
      <c r="N290" s="9">
        <f ca="1">_xlfn.XLOOKUP(I290, dti[DTI_Min],dti[DTI_Points],,-1)</f>
        <v>6</v>
      </c>
      <c r="O290" s="9">
        <f ca="1">_xlfn.XLOOKUP(G290, employment[Emp_Min], employment[Points],,-1)</f>
        <v>3</v>
      </c>
      <c r="P290" s="9">
        <f ca="1">_xlfn.XLOOKUP(J290, default[PrevDefault],default[Default_Points],,-1)</f>
        <v>5</v>
      </c>
      <c r="Q290" s="10">
        <f ca="1">(K290*CONFIG!$K$14)+(L290*CONFIG!$K$15)+(M290*CONFIG!$K$16)+(N290*CONFIG!$K$17)+(O290*CONFIG!$K$18)+(P290*CONFIG!$K$19)</f>
        <v>36</v>
      </c>
      <c r="R290" s="10" t="str">
        <f ca="1">_xlfn.XLOOKUP(Q290,risk[Score_Min],risk[Risk_Level],,-1)</f>
        <v>Low</v>
      </c>
      <c r="S290" s="10" t="str">
        <f t="shared" ca="1" si="44"/>
        <v>Approved</v>
      </c>
      <c r="T290" s="10">
        <f ca="1">IF(applicants[[#This Row],[Decision]]="Approved",1,0)</f>
        <v>1</v>
      </c>
      <c r="U290" s="10" t="str" cm="1">
        <f t="array" aca="1" ref="U290" ca="1">_xlfn.XLOOKUP(H290,{0,600,680,700,740,800},
             {"&lt;600","600–679","680–699","700–739","740–799","800+"},,-1)</f>
        <v>600–679</v>
      </c>
      <c r="V290" s="10" t="str" cm="1">
        <f t="array" aca="1" ref="V290" ca="1">_xlfn.XLOOKUP(I290,{0,0.25,0.4},
             {"&lt;25%","25–40%","40%+"},,-1)</f>
        <v>&lt;25%</v>
      </c>
      <c r="W290" s="10" t="str" cm="1">
        <f t="array" aca="1" ref="W290" ca="1">_xlfn.XLOOKUP(D290,{0,40000,80000,120000},
             {"&lt;40k","40–79k","80–119k","120k+"},,-1)</f>
        <v>120k+</v>
      </c>
    </row>
    <row r="291" spans="2:23" ht="17" x14ac:dyDescent="0.4">
      <c r="B291" s="9">
        <v>288</v>
      </c>
      <c r="C291" s="9">
        <f t="shared" ca="1" si="36"/>
        <v>58</v>
      </c>
      <c r="D291" s="11">
        <f t="shared" ca="1" si="37"/>
        <v>55742</v>
      </c>
      <c r="E291" s="11">
        <f t="shared" ca="1" si="38"/>
        <v>29493</v>
      </c>
      <c r="F291" s="9">
        <f t="shared" ca="1" si="39"/>
        <v>48</v>
      </c>
      <c r="G291" s="9">
        <f t="shared" ca="1" si="40"/>
        <v>1</v>
      </c>
      <c r="H291" s="9">
        <f t="shared" ca="1" si="41"/>
        <v>789</v>
      </c>
      <c r="I291" s="12">
        <f t="shared" ca="1" si="42"/>
        <v>0.21</v>
      </c>
      <c r="J291" s="9" t="str">
        <f t="shared" ca="1" si="43"/>
        <v>No</v>
      </c>
      <c r="K291" s="9">
        <f ca="1">_xlfn.XLOOKUP(C291,age[Age_Min], age[Age_Points],,-1)</f>
        <v>4</v>
      </c>
      <c r="L291" s="9">
        <f ca="1">_xlfn.XLOOKUP(D291, income[Income_Min], income[Income_Points],,-1)</f>
        <v>5</v>
      </c>
      <c r="M291" s="9">
        <f ca="1">_xlfn.XLOOKUP(H291,credit[Credit_Min], credit[Credit_Points],,-1)</f>
        <v>6</v>
      </c>
      <c r="N291" s="9">
        <f ca="1">_xlfn.XLOOKUP(I291, dti[DTI_Min],dti[DTI_Points],,-1)</f>
        <v>6</v>
      </c>
      <c r="O291" s="9">
        <f ca="1">_xlfn.XLOOKUP(G291, employment[Emp_Min], employment[Points],,-1)</f>
        <v>1</v>
      </c>
      <c r="P291" s="9">
        <f ca="1">_xlfn.XLOOKUP(J291, default[PrevDefault],default[Default_Points],,-1)</f>
        <v>5</v>
      </c>
      <c r="Q291" s="10">
        <f ca="1">(K291*CONFIG!$K$14)+(L291*CONFIG!$K$15)+(M291*CONFIG!$K$16)+(N291*CONFIG!$K$17)+(O291*CONFIG!$K$18)+(P291*CONFIG!$K$19)</f>
        <v>39</v>
      </c>
      <c r="R291" s="10" t="str">
        <f ca="1">_xlfn.XLOOKUP(Q291,risk[Score_Min],risk[Risk_Level],,-1)</f>
        <v>Low</v>
      </c>
      <c r="S291" s="10" t="str">
        <f t="shared" ca="1" si="44"/>
        <v>Approved</v>
      </c>
      <c r="T291" s="10">
        <f ca="1">IF(applicants[[#This Row],[Decision]]="Approved",1,0)</f>
        <v>1</v>
      </c>
      <c r="U291" s="10" t="str" cm="1">
        <f t="array" aca="1" ref="U291" ca="1">_xlfn.XLOOKUP(H291,{0,600,680,700,740,800},
             {"&lt;600","600–679","680–699","700–739","740–799","800+"},,-1)</f>
        <v>740–799</v>
      </c>
      <c r="V291" s="10" t="str" cm="1">
        <f t="array" aca="1" ref="V291" ca="1">_xlfn.XLOOKUP(I291,{0,0.25,0.4},
             {"&lt;25%","25–40%","40%+"},,-1)</f>
        <v>&lt;25%</v>
      </c>
      <c r="W291" s="10" t="str" cm="1">
        <f t="array" aca="1" ref="W291" ca="1">_xlfn.XLOOKUP(D291,{0,40000,80000,120000},
             {"&lt;40k","40–79k","80–119k","120k+"},,-1)</f>
        <v>40–79k</v>
      </c>
    </row>
    <row r="292" spans="2:23" ht="17" x14ac:dyDescent="0.4">
      <c r="B292" s="9">
        <v>289</v>
      </c>
      <c r="C292" s="9">
        <f t="shared" ca="1" si="36"/>
        <v>55</v>
      </c>
      <c r="D292" s="11">
        <f t="shared" ca="1" si="37"/>
        <v>122690</v>
      </c>
      <c r="E292" s="11">
        <f t="shared" ca="1" si="38"/>
        <v>7145</v>
      </c>
      <c r="F292" s="9">
        <f t="shared" ca="1" si="39"/>
        <v>24</v>
      </c>
      <c r="G292" s="9">
        <f t="shared" ca="1" si="40"/>
        <v>8</v>
      </c>
      <c r="H292" s="9">
        <f t="shared" ca="1" si="41"/>
        <v>705</v>
      </c>
      <c r="I292" s="12">
        <f t="shared" ca="1" si="42"/>
        <v>0.27</v>
      </c>
      <c r="J292" s="9" t="str">
        <f t="shared" ca="1" si="43"/>
        <v>No</v>
      </c>
      <c r="K292" s="9">
        <f ca="1">_xlfn.XLOOKUP(C292,age[Age_Min], age[Age_Points],,-1)</f>
        <v>4</v>
      </c>
      <c r="L292" s="9">
        <f ca="1">_xlfn.XLOOKUP(D292, income[Income_Min], income[Income_Points],,-1)</f>
        <v>6</v>
      </c>
      <c r="M292" s="9">
        <f ca="1">_xlfn.XLOOKUP(H292,credit[Credit_Min], credit[Credit_Points],,-1)</f>
        <v>5</v>
      </c>
      <c r="N292" s="9">
        <f ca="1">_xlfn.XLOOKUP(I292, dti[DTI_Min],dti[DTI_Points],,-1)</f>
        <v>3</v>
      </c>
      <c r="O292" s="9">
        <f ca="1">_xlfn.XLOOKUP(G292, employment[Emp_Min], employment[Points],,-1)</f>
        <v>5</v>
      </c>
      <c r="P292" s="9">
        <f ca="1">_xlfn.XLOOKUP(J292, default[PrevDefault],default[Default_Points],,-1)</f>
        <v>5</v>
      </c>
      <c r="Q292" s="10">
        <f ca="1">(K292*CONFIG!$K$14)+(L292*CONFIG!$K$15)+(M292*CONFIG!$K$16)+(N292*CONFIG!$K$17)+(O292*CONFIG!$K$18)+(P292*CONFIG!$K$19)</f>
        <v>36</v>
      </c>
      <c r="R292" s="10" t="str">
        <f ca="1">_xlfn.XLOOKUP(Q292,risk[Score_Min],risk[Risk_Level],,-1)</f>
        <v>Low</v>
      </c>
      <c r="S292" s="10" t="str">
        <f t="shared" ca="1" si="44"/>
        <v>Approved</v>
      </c>
      <c r="T292" s="10">
        <f ca="1">IF(applicants[[#This Row],[Decision]]="Approved",1,0)</f>
        <v>1</v>
      </c>
      <c r="U292" s="10" t="str" cm="1">
        <f t="array" aca="1" ref="U292" ca="1">_xlfn.XLOOKUP(H292,{0,600,680,700,740,800},
             {"&lt;600","600–679","680–699","700–739","740–799","800+"},,-1)</f>
        <v>700–739</v>
      </c>
      <c r="V292" s="10" t="str" cm="1">
        <f t="array" aca="1" ref="V292" ca="1">_xlfn.XLOOKUP(I292,{0,0.25,0.4},
             {"&lt;25%","25–40%","40%+"},,-1)</f>
        <v>25–40%</v>
      </c>
      <c r="W292" s="10" t="str" cm="1">
        <f t="array" aca="1" ref="W292" ca="1">_xlfn.XLOOKUP(D292,{0,40000,80000,120000},
             {"&lt;40k","40–79k","80–119k","120k+"},,-1)</f>
        <v>120k+</v>
      </c>
    </row>
    <row r="293" spans="2:23" ht="17" x14ac:dyDescent="0.4">
      <c r="B293" s="9">
        <v>290</v>
      </c>
      <c r="C293" s="9">
        <f t="shared" ca="1" si="36"/>
        <v>31</v>
      </c>
      <c r="D293" s="11">
        <f t="shared" ca="1" si="37"/>
        <v>143059</v>
      </c>
      <c r="E293" s="11">
        <f t="shared" ca="1" si="38"/>
        <v>19356</v>
      </c>
      <c r="F293" s="9">
        <f t="shared" ca="1" si="39"/>
        <v>24</v>
      </c>
      <c r="G293" s="9">
        <f t="shared" ca="1" si="40"/>
        <v>6</v>
      </c>
      <c r="H293" s="9">
        <f t="shared" ca="1" si="41"/>
        <v>690</v>
      </c>
      <c r="I293" s="12">
        <f t="shared" ca="1" si="42"/>
        <v>0.16</v>
      </c>
      <c r="J293" s="9" t="str">
        <f t="shared" ca="1" si="43"/>
        <v>No</v>
      </c>
      <c r="K293" s="9">
        <f ca="1">_xlfn.XLOOKUP(C293,age[Age_Min], age[Age_Points],,-1)</f>
        <v>5</v>
      </c>
      <c r="L293" s="9">
        <f ca="1">_xlfn.XLOOKUP(D293, income[Income_Min], income[Income_Points],,-1)</f>
        <v>6</v>
      </c>
      <c r="M293" s="9">
        <f ca="1">_xlfn.XLOOKUP(H293,credit[Credit_Min], credit[Credit_Points],,-1)</f>
        <v>3</v>
      </c>
      <c r="N293" s="9">
        <f ca="1">_xlfn.XLOOKUP(I293, dti[DTI_Min],dti[DTI_Points],,-1)</f>
        <v>6</v>
      </c>
      <c r="O293" s="9">
        <f ca="1">_xlfn.XLOOKUP(G293, employment[Emp_Min], employment[Points],,-1)</f>
        <v>5</v>
      </c>
      <c r="P293" s="9">
        <f ca="1">_xlfn.XLOOKUP(J293, default[PrevDefault],default[Default_Points],,-1)</f>
        <v>5</v>
      </c>
      <c r="Q293" s="10">
        <f ca="1">(K293*CONFIG!$K$14)+(L293*CONFIG!$K$15)+(M293*CONFIG!$K$16)+(N293*CONFIG!$K$17)+(O293*CONFIG!$K$18)+(P293*CONFIG!$K$19)</f>
        <v>39</v>
      </c>
      <c r="R293" s="10" t="str">
        <f ca="1">_xlfn.XLOOKUP(Q293,risk[Score_Min],risk[Risk_Level],,-1)</f>
        <v>Low</v>
      </c>
      <c r="S293" s="10" t="str">
        <f t="shared" ca="1" si="44"/>
        <v>Approved</v>
      </c>
      <c r="T293" s="10">
        <f ca="1">IF(applicants[[#This Row],[Decision]]="Approved",1,0)</f>
        <v>1</v>
      </c>
      <c r="U293" s="10" t="str" cm="1">
        <f t="array" aca="1" ref="U293" ca="1">_xlfn.XLOOKUP(H293,{0,600,680,700,740,800},
             {"&lt;600","600–679","680–699","700–739","740–799","800+"},,-1)</f>
        <v>680–699</v>
      </c>
      <c r="V293" s="10" t="str" cm="1">
        <f t="array" aca="1" ref="V293" ca="1">_xlfn.XLOOKUP(I293,{0,0.25,0.4},
             {"&lt;25%","25–40%","40%+"},,-1)</f>
        <v>&lt;25%</v>
      </c>
      <c r="W293" s="10" t="str" cm="1">
        <f t="array" aca="1" ref="W293" ca="1">_xlfn.XLOOKUP(D293,{0,40000,80000,120000},
             {"&lt;40k","40–79k","80–119k","120k+"},,-1)</f>
        <v>120k+</v>
      </c>
    </row>
    <row r="294" spans="2:23" ht="17" x14ac:dyDescent="0.4">
      <c r="B294" s="9">
        <v>291</v>
      </c>
      <c r="C294" s="9">
        <f t="shared" ca="1" si="36"/>
        <v>40</v>
      </c>
      <c r="D294" s="11">
        <f t="shared" ca="1" si="37"/>
        <v>36764</v>
      </c>
      <c r="E294" s="11">
        <f t="shared" ca="1" si="38"/>
        <v>36224</v>
      </c>
      <c r="F294" s="9">
        <f t="shared" ca="1" si="39"/>
        <v>48</v>
      </c>
      <c r="G294" s="9">
        <f t="shared" ca="1" si="40"/>
        <v>9</v>
      </c>
      <c r="H294" s="9">
        <f t="shared" ca="1" si="41"/>
        <v>790</v>
      </c>
      <c r="I294" s="12">
        <f t="shared" ca="1" si="42"/>
        <v>0.17</v>
      </c>
      <c r="J294" s="9" t="str">
        <f t="shared" ca="1" si="43"/>
        <v>No</v>
      </c>
      <c r="K294" s="9">
        <f ca="1">_xlfn.XLOOKUP(C294,age[Age_Min], age[Age_Points],,-1)</f>
        <v>5</v>
      </c>
      <c r="L294" s="9">
        <f ca="1">_xlfn.XLOOKUP(D294, income[Income_Min], income[Income_Points],,-1)</f>
        <v>2</v>
      </c>
      <c r="M294" s="9">
        <f ca="1">_xlfn.XLOOKUP(H294,credit[Credit_Min], credit[Credit_Points],,-1)</f>
        <v>6</v>
      </c>
      <c r="N294" s="9">
        <f ca="1">_xlfn.XLOOKUP(I294, dti[DTI_Min],dti[DTI_Points],,-1)</f>
        <v>6</v>
      </c>
      <c r="O294" s="9">
        <f ca="1">_xlfn.XLOOKUP(G294, employment[Emp_Min], employment[Points],,-1)</f>
        <v>5</v>
      </c>
      <c r="P294" s="9">
        <f ca="1">_xlfn.XLOOKUP(J294, default[PrevDefault],default[Default_Points],,-1)</f>
        <v>5</v>
      </c>
      <c r="Q294" s="10">
        <f ca="1">(K294*CONFIG!$K$14)+(L294*CONFIG!$K$15)+(M294*CONFIG!$K$16)+(N294*CONFIG!$K$17)+(O294*CONFIG!$K$18)+(P294*CONFIG!$K$19)</f>
        <v>41</v>
      </c>
      <c r="R294" s="10" t="str">
        <f ca="1">_xlfn.XLOOKUP(Q294,risk[Score_Min],risk[Risk_Level],,-1)</f>
        <v>Low</v>
      </c>
      <c r="S294" s="10" t="str">
        <f t="shared" ca="1" si="44"/>
        <v>Approved</v>
      </c>
      <c r="T294" s="10">
        <f ca="1">IF(applicants[[#This Row],[Decision]]="Approved",1,0)</f>
        <v>1</v>
      </c>
      <c r="U294" s="10" t="str" cm="1">
        <f t="array" aca="1" ref="U294" ca="1">_xlfn.XLOOKUP(H294,{0,600,680,700,740,800},
             {"&lt;600","600–679","680–699","700–739","740–799","800+"},,-1)</f>
        <v>740–799</v>
      </c>
      <c r="V294" s="10" t="str" cm="1">
        <f t="array" aca="1" ref="V294" ca="1">_xlfn.XLOOKUP(I294,{0,0.25,0.4},
             {"&lt;25%","25–40%","40%+"},,-1)</f>
        <v>&lt;25%</v>
      </c>
      <c r="W294" s="10" t="str" cm="1">
        <f t="array" aca="1" ref="W294" ca="1">_xlfn.XLOOKUP(D294,{0,40000,80000,120000},
             {"&lt;40k","40–79k","80–119k","120k+"},,-1)</f>
        <v>&lt;40k</v>
      </c>
    </row>
    <row r="295" spans="2:23" ht="17" x14ac:dyDescent="0.4">
      <c r="B295" s="9">
        <v>292</v>
      </c>
      <c r="C295" s="9">
        <f t="shared" ca="1" si="36"/>
        <v>23</v>
      </c>
      <c r="D295" s="11">
        <f t="shared" ca="1" si="37"/>
        <v>90996</v>
      </c>
      <c r="E295" s="11">
        <f t="shared" ca="1" si="38"/>
        <v>38111</v>
      </c>
      <c r="F295" s="9">
        <f t="shared" ca="1" si="39"/>
        <v>36</v>
      </c>
      <c r="G295" s="9">
        <f t="shared" ca="1" si="40"/>
        <v>1</v>
      </c>
      <c r="H295" s="9">
        <f t="shared" ca="1" si="41"/>
        <v>561</v>
      </c>
      <c r="I295" s="12">
        <f t="shared" ca="1" si="42"/>
        <v>0.28999999999999998</v>
      </c>
      <c r="J295" s="9" t="str">
        <f t="shared" ca="1" si="43"/>
        <v>No</v>
      </c>
      <c r="K295" s="9">
        <f ca="1">_xlfn.XLOOKUP(C295,age[Age_Min], age[Age_Points],,-1)</f>
        <v>2</v>
      </c>
      <c r="L295" s="9">
        <f ca="1">_xlfn.XLOOKUP(D295, income[Income_Min], income[Income_Points],,-1)</f>
        <v>6</v>
      </c>
      <c r="M295" s="9">
        <f ca="1">_xlfn.XLOOKUP(H295,credit[Credit_Min], credit[Credit_Points],,-1)</f>
        <v>1</v>
      </c>
      <c r="N295" s="9">
        <f ca="1">_xlfn.XLOOKUP(I295, dti[DTI_Min],dti[DTI_Points],,-1)</f>
        <v>3</v>
      </c>
      <c r="O295" s="9">
        <f ca="1">_xlfn.XLOOKUP(G295, employment[Emp_Min], employment[Points],,-1)</f>
        <v>1</v>
      </c>
      <c r="P295" s="9">
        <f ca="1">_xlfn.XLOOKUP(J295, default[PrevDefault],default[Default_Points],,-1)</f>
        <v>5</v>
      </c>
      <c r="Q295" s="10">
        <f ca="1">(K295*CONFIG!$K$14)+(L295*CONFIG!$K$15)+(M295*CONFIG!$K$16)+(N295*CONFIG!$K$17)+(O295*CONFIG!$K$18)+(P295*CONFIG!$K$19)</f>
        <v>22</v>
      </c>
      <c r="R295" s="10" t="str">
        <f ca="1">_xlfn.XLOOKUP(Q295,risk[Score_Min],risk[Risk_Level],,-1)</f>
        <v>Medium</v>
      </c>
      <c r="S295" s="10" t="str">
        <f t="shared" ca="1" si="44"/>
        <v>Approved</v>
      </c>
      <c r="T295" s="10">
        <f ca="1">IF(applicants[[#This Row],[Decision]]="Approved",1,0)</f>
        <v>1</v>
      </c>
      <c r="U295" s="10" t="str" cm="1">
        <f t="array" aca="1" ref="U295" ca="1">_xlfn.XLOOKUP(H295,{0,600,680,700,740,800},
             {"&lt;600","600–679","680–699","700–739","740–799","800+"},,-1)</f>
        <v>&lt;600</v>
      </c>
      <c r="V295" s="10" t="str" cm="1">
        <f t="array" aca="1" ref="V295" ca="1">_xlfn.XLOOKUP(I295,{0,0.25,0.4},
             {"&lt;25%","25–40%","40%+"},,-1)</f>
        <v>25–40%</v>
      </c>
      <c r="W295" s="10" t="str" cm="1">
        <f t="array" aca="1" ref="W295" ca="1">_xlfn.XLOOKUP(D295,{0,40000,80000,120000},
             {"&lt;40k","40–79k","80–119k","120k+"},,-1)</f>
        <v>80–119k</v>
      </c>
    </row>
    <row r="296" spans="2:23" ht="17" x14ac:dyDescent="0.4">
      <c r="B296" s="9">
        <v>293</v>
      </c>
      <c r="C296" s="9">
        <f t="shared" ca="1" si="36"/>
        <v>37</v>
      </c>
      <c r="D296" s="11">
        <f t="shared" ca="1" si="37"/>
        <v>68012</v>
      </c>
      <c r="E296" s="11">
        <f t="shared" ca="1" si="38"/>
        <v>23439</v>
      </c>
      <c r="F296" s="9">
        <f t="shared" ca="1" si="39"/>
        <v>48</v>
      </c>
      <c r="G296" s="9">
        <f t="shared" ca="1" si="40"/>
        <v>10</v>
      </c>
      <c r="H296" s="9">
        <f t="shared" ca="1" si="41"/>
        <v>776</v>
      </c>
      <c r="I296" s="12">
        <f t="shared" ca="1" si="42"/>
        <v>0.34</v>
      </c>
      <c r="J296" s="9" t="str">
        <f t="shared" ca="1" si="43"/>
        <v>No</v>
      </c>
      <c r="K296" s="9">
        <f ca="1">_xlfn.XLOOKUP(C296,age[Age_Min], age[Age_Points],,-1)</f>
        <v>5</v>
      </c>
      <c r="L296" s="9">
        <f ca="1">_xlfn.XLOOKUP(D296, income[Income_Min], income[Income_Points],,-1)</f>
        <v>5</v>
      </c>
      <c r="M296" s="9">
        <f ca="1">_xlfn.XLOOKUP(H296,credit[Credit_Min], credit[Credit_Points],,-1)</f>
        <v>6</v>
      </c>
      <c r="N296" s="9">
        <f ca="1">_xlfn.XLOOKUP(I296, dti[DTI_Min],dti[DTI_Points],,-1)</f>
        <v>3</v>
      </c>
      <c r="O296" s="9">
        <f ca="1">_xlfn.XLOOKUP(G296, employment[Emp_Min], employment[Points],,-1)</f>
        <v>5</v>
      </c>
      <c r="P296" s="9">
        <f ca="1">_xlfn.XLOOKUP(J296, default[PrevDefault],default[Default_Points],,-1)</f>
        <v>5</v>
      </c>
      <c r="Q296" s="10">
        <f ca="1">(K296*CONFIG!$K$14)+(L296*CONFIG!$K$15)+(M296*CONFIG!$K$16)+(N296*CONFIG!$K$17)+(O296*CONFIG!$K$18)+(P296*CONFIG!$K$19)</f>
        <v>38</v>
      </c>
      <c r="R296" s="10" t="str">
        <f ca="1">_xlfn.XLOOKUP(Q296,risk[Score_Min],risk[Risk_Level],,-1)</f>
        <v>Low</v>
      </c>
      <c r="S296" s="10" t="str">
        <f t="shared" ca="1" si="44"/>
        <v>Approved</v>
      </c>
      <c r="T296" s="10">
        <f ca="1">IF(applicants[[#This Row],[Decision]]="Approved",1,0)</f>
        <v>1</v>
      </c>
      <c r="U296" s="10" t="str" cm="1">
        <f t="array" aca="1" ref="U296" ca="1">_xlfn.XLOOKUP(H296,{0,600,680,700,740,800},
             {"&lt;600","600–679","680–699","700–739","740–799","800+"},,-1)</f>
        <v>740–799</v>
      </c>
      <c r="V296" s="10" t="str" cm="1">
        <f t="array" aca="1" ref="V296" ca="1">_xlfn.XLOOKUP(I296,{0,0.25,0.4},
             {"&lt;25%","25–40%","40%+"},,-1)</f>
        <v>25–40%</v>
      </c>
      <c r="W296" s="10" t="str" cm="1">
        <f t="array" aca="1" ref="W296" ca="1">_xlfn.XLOOKUP(D296,{0,40000,80000,120000},
             {"&lt;40k","40–79k","80–119k","120k+"},,-1)</f>
        <v>40–79k</v>
      </c>
    </row>
    <row r="297" spans="2:23" ht="17" x14ac:dyDescent="0.4">
      <c r="B297" s="9">
        <v>294</v>
      </c>
      <c r="C297" s="9">
        <f t="shared" ca="1" si="36"/>
        <v>60</v>
      </c>
      <c r="D297" s="11">
        <f t="shared" ca="1" si="37"/>
        <v>91070</v>
      </c>
      <c r="E297" s="11">
        <f t="shared" ca="1" si="38"/>
        <v>38478</v>
      </c>
      <c r="F297" s="9">
        <f t="shared" ca="1" si="39"/>
        <v>48</v>
      </c>
      <c r="G297" s="9">
        <f t="shared" ca="1" si="40"/>
        <v>2</v>
      </c>
      <c r="H297" s="9">
        <f t="shared" ca="1" si="41"/>
        <v>845</v>
      </c>
      <c r="I297" s="12">
        <f t="shared" ca="1" si="42"/>
        <v>0.33</v>
      </c>
      <c r="J297" s="9" t="str">
        <f t="shared" ca="1" si="43"/>
        <v>No</v>
      </c>
      <c r="K297" s="9">
        <f ca="1">_xlfn.XLOOKUP(C297,age[Age_Min], age[Age_Points],,-1)</f>
        <v>4</v>
      </c>
      <c r="L297" s="9">
        <f ca="1">_xlfn.XLOOKUP(D297, income[Income_Min], income[Income_Points],,-1)</f>
        <v>6</v>
      </c>
      <c r="M297" s="9">
        <f ca="1">_xlfn.XLOOKUP(H297,credit[Credit_Min], credit[Credit_Points],,-1)</f>
        <v>6</v>
      </c>
      <c r="N297" s="9">
        <f ca="1">_xlfn.XLOOKUP(I297, dti[DTI_Min],dti[DTI_Points],,-1)</f>
        <v>3</v>
      </c>
      <c r="O297" s="9">
        <f ca="1">_xlfn.XLOOKUP(G297, employment[Emp_Min], employment[Points],,-1)</f>
        <v>3</v>
      </c>
      <c r="P297" s="9">
        <f ca="1">_xlfn.XLOOKUP(J297, default[PrevDefault],default[Default_Points],,-1)</f>
        <v>5</v>
      </c>
      <c r="Q297" s="10">
        <f ca="1">(K297*CONFIG!$K$14)+(L297*CONFIG!$K$15)+(M297*CONFIG!$K$16)+(N297*CONFIG!$K$17)+(O297*CONFIG!$K$18)+(P297*CONFIG!$K$19)</f>
        <v>36</v>
      </c>
      <c r="R297" s="10" t="str">
        <f ca="1">_xlfn.XLOOKUP(Q297,risk[Score_Min],risk[Risk_Level],,-1)</f>
        <v>Low</v>
      </c>
      <c r="S297" s="10" t="str">
        <f t="shared" ca="1" si="44"/>
        <v>Approved</v>
      </c>
      <c r="T297" s="10">
        <f ca="1">IF(applicants[[#This Row],[Decision]]="Approved",1,0)</f>
        <v>1</v>
      </c>
      <c r="U297" s="10" t="str" cm="1">
        <f t="array" aca="1" ref="U297" ca="1">_xlfn.XLOOKUP(H297,{0,600,680,700,740,800},
             {"&lt;600","600–679","680–699","700–739","740–799","800+"},,-1)</f>
        <v>800+</v>
      </c>
      <c r="V297" s="10" t="str" cm="1">
        <f t="array" aca="1" ref="V297" ca="1">_xlfn.XLOOKUP(I297,{0,0.25,0.4},
             {"&lt;25%","25–40%","40%+"},,-1)</f>
        <v>25–40%</v>
      </c>
      <c r="W297" s="10" t="str" cm="1">
        <f t="array" aca="1" ref="W297" ca="1">_xlfn.XLOOKUP(D297,{0,40000,80000,120000},
             {"&lt;40k","40–79k","80–119k","120k+"},,-1)</f>
        <v>80–119k</v>
      </c>
    </row>
    <row r="298" spans="2:23" ht="17" x14ac:dyDescent="0.4">
      <c r="B298" s="9">
        <v>295</v>
      </c>
      <c r="C298" s="9">
        <f t="shared" ca="1" si="36"/>
        <v>35</v>
      </c>
      <c r="D298" s="11">
        <f t="shared" ca="1" si="37"/>
        <v>90527</v>
      </c>
      <c r="E298" s="11">
        <f t="shared" ca="1" si="38"/>
        <v>6510</v>
      </c>
      <c r="F298" s="9">
        <f t="shared" ca="1" si="39"/>
        <v>36</v>
      </c>
      <c r="G298" s="9">
        <f t="shared" ca="1" si="40"/>
        <v>7</v>
      </c>
      <c r="H298" s="9">
        <f t="shared" ca="1" si="41"/>
        <v>815</v>
      </c>
      <c r="I298" s="12">
        <f t="shared" ca="1" si="42"/>
        <v>0.19</v>
      </c>
      <c r="J298" s="9" t="str">
        <f t="shared" ca="1" si="43"/>
        <v>Yes</v>
      </c>
      <c r="K298" s="9">
        <f ca="1">_xlfn.XLOOKUP(C298,age[Age_Min], age[Age_Points],,-1)</f>
        <v>5</v>
      </c>
      <c r="L298" s="9">
        <f ca="1">_xlfn.XLOOKUP(D298, income[Income_Min], income[Income_Points],,-1)</f>
        <v>6</v>
      </c>
      <c r="M298" s="9">
        <f ca="1">_xlfn.XLOOKUP(H298,credit[Credit_Min], credit[Credit_Points],,-1)</f>
        <v>6</v>
      </c>
      <c r="N298" s="9">
        <f ca="1">_xlfn.XLOOKUP(I298, dti[DTI_Min],dti[DTI_Points],,-1)</f>
        <v>6</v>
      </c>
      <c r="O298" s="9">
        <f ca="1">_xlfn.XLOOKUP(G298, employment[Emp_Min], employment[Points],,-1)</f>
        <v>5</v>
      </c>
      <c r="P298" s="9">
        <f ca="1">_xlfn.XLOOKUP(J298, default[PrevDefault],default[Default_Points],,-1)</f>
        <v>0</v>
      </c>
      <c r="Q298" s="10">
        <f ca="1">(K298*CONFIG!$K$14)+(L298*CONFIG!$K$15)+(M298*CONFIG!$K$16)+(N298*CONFIG!$K$17)+(O298*CONFIG!$K$18)+(P298*CONFIG!$K$19)</f>
        <v>40</v>
      </c>
      <c r="R298" s="10" t="str">
        <f ca="1">_xlfn.XLOOKUP(Q298,risk[Score_Min],risk[Risk_Level],,-1)</f>
        <v>Low</v>
      </c>
      <c r="S298" s="10" t="str">
        <f t="shared" ca="1" si="44"/>
        <v>Approved</v>
      </c>
      <c r="T298" s="10">
        <f ca="1">IF(applicants[[#This Row],[Decision]]="Approved",1,0)</f>
        <v>1</v>
      </c>
      <c r="U298" s="10" t="str" cm="1">
        <f t="array" aca="1" ref="U298" ca="1">_xlfn.XLOOKUP(H298,{0,600,680,700,740,800},
             {"&lt;600","600–679","680–699","700–739","740–799","800+"},,-1)</f>
        <v>800+</v>
      </c>
      <c r="V298" s="10" t="str" cm="1">
        <f t="array" aca="1" ref="V298" ca="1">_xlfn.XLOOKUP(I298,{0,0.25,0.4},
             {"&lt;25%","25–40%","40%+"},,-1)</f>
        <v>&lt;25%</v>
      </c>
      <c r="W298" s="10" t="str" cm="1">
        <f t="array" aca="1" ref="W298" ca="1">_xlfn.XLOOKUP(D298,{0,40000,80000,120000},
             {"&lt;40k","40–79k","80–119k","120k+"},,-1)</f>
        <v>80–119k</v>
      </c>
    </row>
    <row r="299" spans="2:23" ht="17" x14ac:dyDescent="0.4">
      <c r="B299" s="9">
        <v>296</v>
      </c>
      <c r="C299" s="9">
        <f t="shared" ca="1" si="36"/>
        <v>50</v>
      </c>
      <c r="D299" s="11">
        <f t="shared" ca="1" si="37"/>
        <v>130796</v>
      </c>
      <c r="E299" s="11">
        <f t="shared" ca="1" si="38"/>
        <v>26858</v>
      </c>
      <c r="F299" s="9">
        <f t="shared" ca="1" si="39"/>
        <v>48</v>
      </c>
      <c r="G299" s="9">
        <f t="shared" ca="1" si="40"/>
        <v>10</v>
      </c>
      <c r="H299" s="9">
        <f t="shared" ca="1" si="41"/>
        <v>701</v>
      </c>
      <c r="I299" s="12">
        <f t="shared" ca="1" si="42"/>
        <v>0.39</v>
      </c>
      <c r="J299" s="9" t="str">
        <f t="shared" ca="1" si="43"/>
        <v>No</v>
      </c>
      <c r="K299" s="9">
        <f ca="1">_xlfn.XLOOKUP(C299,age[Age_Min], age[Age_Points],,-1)</f>
        <v>4</v>
      </c>
      <c r="L299" s="9">
        <f ca="1">_xlfn.XLOOKUP(D299, income[Income_Min], income[Income_Points],,-1)</f>
        <v>6</v>
      </c>
      <c r="M299" s="9">
        <f ca="1">_xlfn.XLOOKUP(H299,credit[Credit_Min], credit[Credit_Points],,-1)</f>
        <v>5</v>
      </c>
      <c r="N299" s="9">
        <f ca="1">_xlfn.XLOOKUP(I299, dti[DTI_Min],dti[DTI_Points],,-1)</f>
        <v>3</v>
      </c>
      <c r="O299" s="9">
        <f ca="1">_xlfn.XLOOKUP(G299, employment[Emp_Min], employment[Points],,-1)</f>
        <v>5</v>
      </c>
      <c r="P299" s="9">
        <f ca="1">_xlfn.XLOOKUP(J299, default[PrevDefault],default[Default_Points],,-1)</f>
        <v>5</v>
      </c>
      <c r="Q299" s="10">
        <f ca="1">(K299*CONFIG!$K$14)+(L299*CONFIG!$K$15)+(M299*CONFIG!$K$16)+(N299*CONFIG!$K$17)+(O299*CONFIG!$K$18)+(P299*CONFIG!$K$19)</f>
        <v>36</v>
      </c>
      <c r="R299" s="10" t="str">
        <f ca="1">_xlfn.XLOOKUP(Q299,risk[Score_Min],risk[Risk_Level],,-1)</f>
        <v>Low</v>
      </c>
      <c r="S299" s="10" t="str">
        <f t="shared" ca="1" si="44"/>
        <v>Approved</v>
      </c>
      <c r="T299" s="10">
        <f ca="1">IF(applicants[[#This Row],[Decision]]="Approved",1,0)</f>
        <v>1</v>
      </c>
      <c r="U299" s="10" t="str" cm="1">
        <f t="array" aca="1" ref="U299" ca="1">_xlfn.XLOOKUP(H299,{0,600,680,700,740,800},
             {"&lt;600","600–679","680–699","700–739","740–799","800+"},,-1)</f>
        <v>700–739</v>
      </c>
      <c r="V299" s="10" t="str" cm="1">
        <f t="array" aca="1" ref="V299" ca="1">_xlfn.XLOOKUP(I299,{0,0.25,0.4},
             {"&lt;25%","25–40%","40%+"},,-1)</f>
        <v>25–40%</v>
      </c>
      <c r="W299" s="10" t="str" cm="1">
        <f t="array" aca="1" ref="W299" ca="1">_xlfn.XLOOKUP(D299,{0,40000,80000,120000},
             {"&lt;40k","40–79k","80–119k","120k+"},,-1)</f>
        <v>120k+</v>
      </c>
    </row>
    <row r="300" spans="2:23" ht="17" x14ac:dyDescent="0.4">
      <c r="B300" s="9">
        <v>297</v>
      </c>
      <c r="C300" s="9">
        <f t="shared" ca="1" si="36"/>
        <v>58</v>
      </c>
      <c r="D300" s="11">
        <f t="shared" ca="1" si="37"/>
        <v>137516</v>
      </c>
      <c r="E300" s="11">
        <f t="shared" ca="1" si="38"/>
        <v>25833</v>
      </c>
      <c r="F300" s="9">
        <f t="shared" ca="1" si="39"/>
        <v>60</v>
      </c>
      <c r="G300" s="9">
        <f t="shared" ca="1" si="40"/>
        <v>4</v>
      </c>
      <c r="H300" s="9">
        <f t="shared" ca="1" si="41"/>
        <v>796</v>
      </c>
      <c r="I300" s="12">
        <f t="shared" ca="1" si="42"/>
        <v>0.36</v>
      </c>
      <c r="J300" s="9" t="str">
        <f t="shared" ca="1" si="43"/>
        <v>Yes</v>
      </c>
      <c r="K300" s="9">
        <f ca="1">_xlfn.XLOOKUP(C300,age[Age_Min], age[Age_Points],,-1)</f>
        <v>4</v>
      </c>
      <c r="L300" s="9">
        <f ca="1">_xlfn.XLOOKUP(D300, income[Income_Min], income[Income_Points],,-1)</f>
        <v>6</v>
      </c>
      <c r="M300" s="9">
        <f ca="1">_xlfn.XLOOKUP(H300,credit[Credit_Min], credit[Credit_Points],,-1)</f>
        <v>6</v>
      </c>
      <c r="N300" s="9">
        <f ca="1">_xlfn.XLOOKUP(I300, dti[DTI_Min],dti[DTI_Points],,-1)</f>
        <v>3</v>
      </c>
      <c r="O300" s="9">
        <f ca="1">_xlfn.XLOOKUP(G300, employment[Emp_Min], employment[Points],,-1)</f>
        <v>3</v>
      </c>
      <c r="P300" s="9">
        <f ca="1">_xlfn.XLOOKUP(J300, default[PrevDefault],default[Default_Points],,-1)</f>
        <v>0</v>
      </c>
      <c r="Q300" s="10">
        <f ca="1">(K300*CONFIG!$K$14)+(L300*CONFIG!$K$15)+(M300*CONFIG!$K$16)+(N300*CONFIG!$K$17)+(O300*CONFIG!$K$18)+(P300*CONFIG!$K$19)</f>
        <v>31</v>
      </c>
      <c r="R300" s="10" t="str">
        <f ca="1">_xlfn.XLOOKUP(Q300,risk[Score_Min],risk[Risk_Level],,-1)</f>
        <v>Low</v>
      </c>
      <c r="S300" s="10" t="str">
        <f t="shared" ca="1" si="44"/>
        <v>Approved</v>
      </c>
      <c r="T300" s="10">
        <f ca="1">IF(applicants[[#This Row],[Decision]]="Approved",1,0)</f>
        <v>1</v>
      </c>
      <c r="U300" s="10" t="str" cm="1">
        <f t="array" aca="1" ref="U300" ca="1">_xlfn.XLOOKUP(H300,{0,600,680,700,740,800},
             {"&lt;600","600–679","680–699","700–739","740–799","800+"},,-1)</f>
        <v>740–799</v>
      </c>
      <c r="V300" s="10" t="str" cm="1">
        <f t="array" aca="1" ref="V300" ca="1">_xlfn.XLOOKUP(I300,{0,0.25,0.4},
             {"&lt;25%","25–40%","40%+"},,-1)</f>
        <v>25–40%</v>
      </c>
      <c r="W300" s="10" t="str" cm="1">
        <f t="array" aca="1" ref="W300" ca="1">_xlfn.XLOOKUP(D300,{0,40000,80000,120000},
             {"&lt;40k","40–79k","80–119k","120k+"},,-1)</f>
        <v>120k+</v>
      </c>
    </row>
    <row r="301" spans="2:23" ht="17" x14ac:dyDescent="0.4">
      <c r="B301" s="9">
        <v>298</v>
      </c>
      <c r="C301" s="9">
        <f t="shared" ca="1" si="36"/>
        <v>38</v>
      </c>
      <c r="D301" s="11">
        <f t="shared" ca="1" si="37"/>
        <v>82234</v>
      </c>
      <c r="E301" s="11">
        <f t="shared" ca="1" si="38"/>
        <v>38923</v>
      </c>
      <c r="F301" s="9">
        <f t="shared" ca="1" si="39"/>
        <v>24</v>
      </c>
      <c r="G301" s="9">
        <f t="shared" ca="1" si="40"/>
        <v>7</v>
      </c>
      <c r="H301" s="9">
        <f t="shared" ca="1" si="41"/>
        <v>672</v>
      </c>
      <c r="I301" s="12">
        <f t="shared" ca="1" si="42"/>
        <v>0.28000000000000003</v>
      </c>
      <c r="J301" s="9" t="str">
        <f t="shared" ca="1" si="43"/>
        <v>No</v>
      </c>
      <c r="K301" s="9">
        <f ca="1">_xlfn.XLOOKUP(C301,age[Age_Min], age[Age_Points],,-1)</f>
        <v>5</v>
      </c>
      <c r="L301" s="9">
        <f ca="1">_xlfn.XLOOKUP(D301, income[Income_Min], income[Income_Points],,-1)</f>
        <v>6</v>
      </c>
      <c r="M301" s="9">
        <f ca="1">_xlfn.XLOOKUP(H301,credit[Credit_Min], credit[Credit_Points],,-1)</f>
        <v>3</v>
      </c>
      <c r="N301" s="9">
        <f ca="1">_xlfn.XLOOKUP(I301, dti[DTI_Min],dti[DTI_Points],,-1)</f>
        <v>3</v>
      </c>
      <c r="O301" s="9">
        <f ca="1">_xlfn.XLOOKUP(G301, employment[Emp_Min], employment[Points],,-1)</f>
        <v>5</v>
      </c>
      <c r="P301" s="9">
        <f ca="1">_xlfn.XLOOKUP(J301, default[PrevDefault],default[Default_Points],,-1)</f>
        <v>5</v>
      </c>
      <c r="Q301" s="10">
        <f ca="1">(K301*CONFIG!$K$14)+(L301*CONFIG!$K$15)+(M301*CONFIG!$K$16)+(N301*CONFIG!$K$17)+(O301*CONFIG!$K$18)+(P301*CONFIG!$K$19)</f>
        <v>33</v>
      </c>
      <c r="R301" s="10" t="str">
        <f ca="1">_xlfn.XLOOKUP(Q301,risk[Score_Min],risk[Risk_Level],,-1)</f>
        <v>Low</v>
      </c>
      <c r="S301" s="10" t="str">
        <f t="shared" ca="1" si="44"/>
        <v>Approved</v>
      </c>
      <c r="T301" s="10">
        <f ca="1">IF(applicants[[#This Row],[Decision]]="Approved",1,0)</f>
        <v>1</v>
      </c>
      <c r="U301" s="10" t="str" cm="1">
        <f t="array" aca="1" ref="U301" ca="1">_xlfn.XLOOKUP(H301,{0,600,680,700,740,800},
             {"&lt;600","600–679","680–699","700–739","740–799","800+"},,-1)</f>
        <v>600–679</v>
      </c>
      <c r="V301" s="10" t="str" cm="1">
        <f t="array" aca="1" ref="V301" ca="1">_xlfn.XLOOKUP(I301,{0,0.25,0.4},
             {"&lt;25%","25–40%","40%+"},,-1)</f>
        <v>25–40%</v>
      </c>
      <c r="W301" s="10" t="str" cm="1">
        <f t="array" aca="1" ref="W301" ca="1">_xlfn.XLOOKUP(D301,{0,40000,80000,120000},
             {"&lt;40k","40–79k","80–119k","120k+"},,-1)</f>
        <v>80–119k</v>
      </c>
    </row>
    <row r="302" spans="2:23" ht="17" x14ac:dyDescent="0.4">
      <c r="B302" s="9">
        <v>299</v>
      </c>
      <c r="C302" s="9">
        <f t="shared" ca="1" si="36"/>
        <v>36</v>
      </c>
      <c r="D302" s="11">
        <f t="shared" ca="1" si="37"/>
        <v>127542</v>
      </c>
      <c r="E302" s="11">
        <f t="shared" ca="1" si="38"/>
        <v>25614</v>
      </c>
      <c r="F302" s="9">
        <f t="shared" ca="1" si="39"/>
        <v>60</v>
      </c>
      <c r="G302" s="9">
        <f t="shared" ca="1" si="40"/>
        <v>0</v>
      </c>
      <c r="H302" s="9">
        <f t="shared" ca="1" si="41"/>
        <v>638</v>
      </c>
      <c r="I302" s="12">
        <f t="shared" ca="1" si="42"/>
        <v>0.3</v>
      </c>
      <c r="J302" s="9" t="str">
        <f t="shared" ca="1" si="43"/>
        <v>No</v>
      </c>
      <c r="K302" s="9">
        <f ca="1">_xlfn.XLOOKUP(C302,age[Age_Min], age[Age_Points],,-1)</f>
        <v>5</v>
      </c>
      <c r="L302" s="9">
        <f ca="1">_xlfn.XLOOKUP(D302, income[Income_Min], income[Income_Points],,-1)</f>
        <v>6</v>
      </c>
      <c r="M302" s="9">
        <f ca="1">_xlfn.XLOOKUP(H302,credit[Credit_Min], credit[Credit_Points],,-1)</f>
        <v>3</v>
      </c>
      <c r="N302" s="9">
        <f ca="1">_xlfn.XLOOKUP(I302, dti[DTI_Min],dti[DTI_Points],,-1)</f>
        <v>3</v>
      </c>
      <c r="O302" s="9">
        <f ca="1">_xlfn.XLOOKUP(G302, employment[Emp_Min], employment[Points],,-1)</f>
        <v>1</v>
      </c>
      <c r="P302" s="9">
        <f ca="1">_xlfn.XLOOKUP(J302, default[PrevDefault],default[Default_Points],,-1)</f>
        <v>5</v>
      </c>
      <c r="Q302" s="10">
        <f ca="1">(K302*CONFIG!$K$14)+(L302*CONFIG!$K$15)+(M302*CONFIG!$K$16)+(N302*CONFIG!$K$17)+(O302*CONFIG!$K$18)+(P302*CONFIG!$K$19)</f>
        <v>29</v>
      </c>
      <c r="R302" s="10" t="str">
        <f ca="1">_xlfn.XLOOKUP(Q302,risk[Score_Min],risk[Risk_Level],,-1)</f>
        <v>Medium</v>
      </c>
      <c r="S302" s="10" t="str">
        <f t="shared" ca="1" si="44"/>
        <v>Approved</v>
      </c>
      <c r="T302" s="10">
        <f ca="1">IF(applicants[[#This Row],[Decision]]="Approved",1,0)</f>
        <v>1</v>
      </c>
      <c r="U302" s="10" t="str" cm="1">
        <f t="array" aca="1" ref="U302" ca="1">_xlfn.XLOOKUP(H302,{0,600,680,700,740,800},
             {"&lt;600","600–679","680–699","700–739","740–799","800+"},,-1)</f>
        <v>600–679</v>
      </c>
      <c r="V302" s="10" t="str" cm="1">
        <f t="array" aca="1" ref="V302" ca="1">_xlfn.XLOOKUP(I302,{0,0.25,0.4},
             {"&lt;25%","25–40%","40%+"},,-1)</f>
        <v>25–40%</v>
      </c>
      <c r="W302" s="10" t="str" cm="1">
        <f t="array" aca="1" ref="W302" ca="1">_xlfn.XLOOKUP(D302,{0,40000,80000,120000},
             {"&lt;40k","40–79k","80–119k","120k+"},,-1)</f>
        <v>120k+</v>
      </c>
    </row>
    <row r="303" spans="2:23" ht="17" x14ac:dyDescent="0.4">
      <c r="B303" s="9">
        <v>300</v>
      </c>
      <c r="C303" s="9">
        <f t="shared" ca="1" si="36"/>
        <v>57</v>
      </c>
      <c r="D303" s="11">
        <f t="shared" ca="1" si="37"/>
        <v>130572</v>
      </c>
      <c r="E303" s="11">
        <f t="shared" ca="1" si="38"/>
        <v>38909</v>
      </c>
      <c r="F303" s="9">
        <f t="shared" ca="1" si="39"/>
        <v>24</v>
      </c>
      <c r="G303" s="9">
        <f t="shared" ca="1" si="40"/>
        <v>2</v>
      </c>
      <c r="H303" s="9">
        <f t="shared" ca="1" si="41"/>
        <v>701</v>
      </c>
      <c r="I303" s="12">
        <f t="shared" ca="1" si="42"/>
        <v>0.14000000000000001</v>
      </c>
      <c r="J303" s="9" t="str">
        <f t="shared" ca="1" si="43"/>
        <v>No</v>
      </c>
      <c r="K303" s="9">
        <f ca="1">_xlfn.XLOOKUP(C303,age[Age_Min], age[Age_Points],,-1)</f>
        <v>4</v>
      </c>
      <c r="L303" s="9">
        <f ca="1">_xlfn.XLOOKUP(D303, income[Income_Min], income[Income_Points],,-1)</f>
        <v>6</v>
      </c>
      <c r="M303" s="9">
        <f ca="1">_xlfn.XLOOKUP(H303,credit[Credit_Min], credit[Credit_Points],,-1)</f>
        <v>5</v>
      </c>
      <c r="N303" s="9">
        <f ca="1">_xlfn.XLOOKUP(I303, dti[DTI_Min],dti[DTI_Points],,-1)</f>
        <v>6</v>
      </c>
      <c r="O303" s="9">
        <f ca="1">_xlfn.XLOOKUP(G303, employment[Emp_Min], employment[Points],,-1)</f>
        <v>3</v>
      </c>
      <c r="P303" s="9">
        <f ca="1">_xlfn.XLOOKUP(J303, default[PrevDefault],default[Default_Points],,-1)</f>
        <v>5</v>
      </c>
      <c r="Q303" s="10">
        <f ca="1">(K303*CONFIG!$K$14)+(L303*CONFIG!$K$15)+(M303*CONFIG!$K$16)+(N303*CONFIG!$K$17)+(O303*CONFIG!$K$18)+(P303*CONFIG!$K$19)</f>
        <v>40</v>
      </c>
      <c r="R303" s="10" t="str">
        <f ca="1">_xlfn.XLOOKUP(Q303,risk[Score_Min],risk[Risk_Level],,-1)</f>
        <v>Low</v>
      </c>
      <c r="S303" s="10" t="str">
        <f t="shared" ca="1" si="44"/>
        <v>Approved</v>
      </c>
      <c r="T303" s="10">
        <f ca="1">IF(applicants[[#This Row],[Decision]]="Approved",1,0)</f>
        <v>1</v>
      </c>
      <c r="U303" s="10" t="str" cm="1">
        <f t="array" aca="1" ref="U303" ca="1">_xlfn.XLOOKUP(H303,{0,600,680,700,740,800},
             {"&lt;600","600–679","680–699","700–739","740–799","800+"},,-1)</f>
        <v>700–739</v>
      </c>
      <c r="V303" s="10" t="str" cm="1">
        <f t="array" aca="1" ref="V303" ca="1">_xlfn.XLOOKUP(I303,{0,0.25,0.4},
             {"&lt;25%","25–40%","40%+"},,-1)</f>
        <v>&lt;25%</v>
      </c>
      <c r="W303" s="10" t="str" cm="1">
        <f t="array" aca="1" ref="W303" ca="1">_xlfn.XLOOKUP(D303,{0,40000,80000,120000},
             {"&lt;40k","40–79k","80–119k","120k+"},,-1)</f>
        <v>120k+</v>
      </c>
    </row>
    <row r="304" spans="2:23" ht="17" x14ac:dyDescent="0.4">
      <c r="B304" s="9">
        <v>301</v>
      </c>
      <c r="C304" s="9">
        <f t="shared" ca="1" si="36"/>
        <v>28</v>
      </c>
      <c r="D304" s="11">
        <f t="shared" ca="1" si="37"/>
        <v>113195</v>
      </c>
      <c r="E304" s="11">
        <f t="shared" ca="1" si="38"/>
        <v>28347</v>
      </c>
      <c r="F304" s="9">
        <f t="shared" ca="1" si="39"/>
        <v>12</v>
      </c>
      <c r="G304" s="9">
        <f t="shared" ca="1" si="40"/>
        <v>6</v>
      </c>
      <c r="H304" s="9">
        <f t="shared" ca="1" si="41"/>
        <v>599</v>
      </c>
      <c r="I304" s="12">
        <f t="shared" ca="1" si="42"/>
        <v>0.19</v>
      </c>
      <c r="J304" s="9" t="str">
        <f t="shared" ca="1" si="43"/>
        <v>No</v>
      </c>
      <c r="K304" s="9">
        <f ca="1">_xlfn.XLOOKUP(C304,age[Age_Min], age[Age_Points],,-1)</f>
        <v>5</v>
      </c>
      <c r="L304" s="9">
        <f ca="1">_xlfn.XLOOKUP(D304, income[Income_Min], income[Income_Points],,-1)</f>
        <v>6</v>
      </c>
      <c r="M304" s="9">
        <f ca="1">_xlfn.XLOOKUP(H304,credit[Credit_Min], credit[Credit_Points],,-1)</f>
        <v>1</v>
      </c>
      <c r="N304" s="9">
        <f ca="1">_xlfn.XLOOKUP(I304, dti[DTI_Min],dti[DTI_Points],,-1)</f>
        <v>6</v>
      </c>
      <c r="O304" s="9">
        <f ca="1">_xlfn.XLOOKUP(G304, employment[Emp_Min], employment[Points],,-1)</f>
        <v>5</v>
      </c>
      <c r="P304" s="9">
        <f ca="1">_xlfn.XLOOKUP(J304, default[PrevDefault],default[Default_Points],,-1)</f>
        <v>5</v>
      </c>
      <c r="Q304" s="10">
        <f ca="1">(K304*CONFIG!$K$14)+(L304*CONFIG!$K$15)+(M304*CONFIG!$K$16)+(N304*CONFIG!$K$17)+(O304*CONFIG!$K$18)+(P304*CONFIG!$K$19)</f>
        <v>35</v>
      </c>
      <c r="R304" s="10" t="str">
        <f ca="1">_xlfn.XLOOKUP(Q304,risk[Score_Min],risk[Risk_Level],,-1)</f>
        <v>Low</v>
      </c>
      <c r="S304" s="10" t="str">
        <f t="shared" ca="1" si="44"/>
        <v>Approved</v>
      </c>
      <c r="T304" s="10">
        <f ca="1">IF(applicants[[#This Row],[Decision]]="Approved",1,0)</f>
        <v>1</v>
      </c>
      <c r="U304" s="10" t="str" cm="1">
        <f t="array" aca="1" ref="U304" ca="1">_xlfn.XLOOKUP(H304,{0,600,680,700,740,800},
             {"&lt;600","600–679","680–699","700–739","740–799","800+"},,-1)</f>
        <v>&lt;600</v>
      </c>
      <c r="V304" s="10" t="str" cm="1">
        <f t="array" aca="1" ref="V304" ca="1">_xlfn.XLOOKUP(I304,{0,0.25,0.4},
             {"&lt;25%","25–40%","40%+"},,-1)</f>
        <v>&lt;25%</v>
      </c>
      <c r="W304" s="10" t="str" cm="1">
        <f t="array" aca="1" ref="W304" ca="1">_xlfn.XLOOKUP(D304,{0,40000,80000,120000},
             {"&lt;40k","40–79k","80–119k","120k+"},,-1)</f>
        <v>80–119k</v>
      </c>
    </row>
    <row r="305" spans="2:23" ht="17" x14ac:dyDescent="0.4">
      <c r="B305" s="9">
        <v>302</v>
      </c>
      <c r="C305" s="9">
        <f t="shared" ca="1" si="36"/>
        <v>35</v>
      </c>
      <c r="D305" s="11">
        <f t="shared" ca="1" si="37"/>
        <v>67723</v>
      </c>
      <c r="E305" s="11">
        <f t="shared" ca="1" si="38"/>
        <v>37640</v>
      </c>
      <c r="F305" s="9">
        <f t="shared" ca="1" si="39"/>
        <v>12</v>
      </c>
      <c r="G305" s="9">
        <f t="shared" ca="1" si="40"/>
        <v>4</v>
      </c>
      <c r="H305" s="9">
        <f t="shared" ca="1" si="41"/>
        <v>715</v>
      </c>
      <c r="I305" s="12">
        <f t="shared" ca="1" si="42"/>
        <v>0.4</v>
      </c>
      <c r="J305" s="9" t="str">
        <f t="shared" ca="1" si="43"/>
        <v>No</v>
      </c>
      <c r="K305" s="9">
        <f ca="1">_xlfn.XLOOKUP(C305,age[Age_Min], age[Age_Points],,-1)</f>
        <v>5</v>
      </c>
      <c r="L305" s="9">
        <f ca="1">_xlfn.XLOOKUP(D305, income[Income_Min], income[Income_Points],,-1)</f>
        <v>5</v>
      </c>
      <c r="M305" s="9">
        <f ca="1">_xlfn.XLOOKUP(H305,credit[Credit_Min], credit[Credit_Points],,-1)</f>
        <v>5</v>
      </c>
      <c r="N305" s="9">
        <f ca="1">_xlfn.XLOOKUP(I305, dti[DTI_Min],dti[DTI_Points],,-1)</f>
        <v>1</v>
      </c>
      <c r="O305" s="9">
        <f ca="1">_xlfn.XLOOKUP(G305, employment[Emp_Min], employment[Points],,-1)</f>
        <v>3</v>
      </c>
      <c r="P305" s="9">
        <f ca="1">_xlfn.XLOOKUP(J305, default[PrevDefault],default[Default_Points],,-1)</f>
        <v>5</v>
      </c>
      <c r="Q305" s="10">
        <f ca="1">(K305*CONFIG!$K$14)+(L305*CONFIG!$K$15)+(M305*CONFIG!$K$16)+(N305*CONFIG!$K$17)+(O305*CONFIG!$K$18)+(P305*CONFIG!$K$19)</f>
        <v>30</v>
      </c>
      <c r="R305" s="10" t="str">
        <f ca="1">_xlfn.XLOOKUP(Q305,risk[Score_Min],risk[Risk_Level],,-1)</f>
        <v>Low</v>
      </c>
      <c r="S305" s="10" t="str">
        <f t="shared" ca="1" si="44"/>
        <v>Approved</v>
      </c>
      <c r="T305" s="10">
        <f ca="1">IF(applicants[[#This Row],[Decision]]="Approved",1,0)</f>
        <v>1</v>
      </c>
      <c r="U305" s="10" t="str" cm="1">
        <f t="array" aca="1" ref="U305" ca="1">_xlfn.XLOOKUP(H305,{0,600,680,700,740,800},
             {"&lt;600","600–679","680–699","700–739","740–799","800+"},,-1)</f>
        <v>700–739</v>
      </c>
      <c r="V305" s="10" t="str" cm="1">
        <f t="array" aca="1" ref="V305" ca="1">_xlfn.XLOOKUP(I305,{0,0.25,0.4},
             {"&lt;25%","25–40%","40%+"},,-1)</f>
        <v>40%+</v>
      </c>
      <c r="W305" s="10" t="str" cm="1">
        <f t="array" aca="1" ref="W305" ca="1">_xlfn.XLOOKUP(D305,{0,40000,80000,120000},
             {"&lt;40k","40–79k","80–119k","120k+"},,-1)</f>
        <v>40–79k</v>
      </c>
    </row>
    <row r="306" spans="2:23" ht="17" x14ac:dyDescent="0.4">
      <c r="B306" s="9">
        <v>303</v>
      </c>
      <c r="C306" s="9">
        <f t="shared" ca="1" si="36"/>
        <v>28</v>
      </c>
      <c r="D306" s="11">
        <f t="shared" ca="1" si="37"/>
        <v>102644</v>
      </c>
      <c r="E306" s="11">
        <f t="shared" ca="1" si="38"/>
        <v>13014</v>
      </c>
      <c r="F306" s="9">
        <f t="shared" ca="1" si="39"/>
        <v>48</v>
      </c>
      <c r="G306" s="9">
        <f t="shared" ca="1" si="40"/>
        <v>10</v>
      </c>
      <c r="H306" s="9">
        <f t="shared" ca="1" si="41"/>
        <v>817</v>
      </c>
      <c r="I306" s="12">
        <f t="shared" ca="1" si="42"/>
        <v>0.21</v>
      </c>
      <c r="J306" s="9" t="str">
        <f t="shared" ca="1" si="43"/>
        <v>No</v>
      </c>
      <c r="K306" s="9">
        <f ca="1">_xlfn.XLOOKUP(C306,age[Age_Min], age[Age_Points],,-1)</f>
        <v>5</v>
      </c>
      <c r="L306" s="9">
        <f ca="1">_xlfn.XLOOKUP(D306, income[Income_Min], income[Income_Points],,-1)</f>
        <v>6</v>
      </c>
      <c r="M306" s="9">
        <f ca="1">_xlfn.XLOOKUP(H306,credit[Credit_Min], credit[Credit_Points],,-1)</f>
        <v>6</v>
      </c>
      <c r="N306" s="9">
        <f ca="1">_xlfn.XLOOKUP(I306, dti[DTI_Min],dti[DTI_Points],,-1)</f>
        <v>6</v>
      </c>
      <c r="O306" s="9">
        <f ca="1">_xlfn.XLOOKUP(G306, employment[Emp_Min], employment[Points],,-1)</f>
        <v>5</v>
      </c>
      <c r="P306" s="9">
        <f ca="1">_xlfn.XLOOKUP(J306, default[PrevDefault],default[Default_Points],,-1)</f>
        <v>5</v>
      </c>
      <c r="Q306" s="10">
        <f ca="1">(K306*CONFIG!$K$14)+(L306*CONFIG!$K$15)+(M306*CONFIG!$K$16)+(N306*CONFIG!$K$17)+(O306*CONFIG!$K$18)+(P306*CONFIG!$K$19)</f>
        <v>45</v>
      </c>
      <c r="R306" s="10" t="str">
        <f ca="1">_xlfn.XLOOKUP(Q306,risk[Score_Min],risk[Risk_Level],,-1)</f>
        <v>Low</v>
      </c>
      <c r="S306" s="10" t="str">
        <f t="shared" ca="1" si="44"/>
        <v>Approved</v>
      </c>
      <c r="T306" s="10">
        <f ca="1">IF(applicants[[#This Row],[Decision]]="Approved",1,0)</f>
        <v>1</v>
      </c>
      <c r="U306" s="10" t="str" cm="1">
        <f t="array" aca="1" ref="U306" ca="1">_xlfn.XLOOKUP(H306,{0,600,680,700,740,800},
             {"&lt;600","600–679","680–699","700–739","740–799","800+"},,-1)</f>
        <v>800+</v>
      </c>
      <c r="V306" s="10" t="str" cm="1">
        <f t="array" aca="1" ref="V306" ca="1">_xlfn.XLOOKUP(I306,{0,0.25,0.4},
             {"&lt;25%","25–40%","40%+"},,-1)</f>
        <v>&lt;25%</v>
      </c>
      <c r="W306" s="10" t="str" cm="1">
        <f t="array" aca="1" ref="W306" ca="1">_xlfn.XLOOKUP(D306,{0,40000,80000,120000},
             {"&lt;40k","40–79k","80–119k","120k+"},,-1)</f>
        <v>80–119k</v>
      </c>
    </row>
    <row r="307" spans="2:23" ht="17" x14ac:dyDescent="0.4">
      <c r="B307" s="9">
        <v>304</v>
      </c>
      <c r="C307" s="9">
        <f t="shared" ca="1" si="36"/>
        <v>32</v>
      </c>
      <c r="D307" s="11">
        <f t="shared" ca="1" si="37"/>
        <v>65896</v>
      </c>
      <c r="E307" s="11">
        <f t="shared" ca="1" si="38"/>
        <v>15245</v>
      </c>
      <c r="F307" s="9">
        <f t="shared" ca="1" si="39"/>
        <v>24</v>
      </c>
      <c r="G307" s="9">
        <f t="shared" ca="1" si="40"/>
        <v>10</v>
      </c>
      <c r="H307" s="9">
        <f t="shared" ca="1" si="41"/>
        <v>783</v>
      </c>
      <c r="I307" s="12">
        <f t="shared" ca="1" si="42"/>
        <v>0.21</v>
      </c>
      <c r="J307" s="9" t="str">
        <f t="shared" ca="1" si="43"/>
        <v>No</v>
      </c>
      <c r="K307" s="9">
        <f ca="1">_xlfn.XLOOKUP(C307,age[Age_Min], age[Age_Points],,-1)</f>
        <v>5</v>
      </c>
      <c r="L307" s="9">
        <f ca="1">_xlfn.XLOOKUP(D307, income[Income_Min], income[Income_Points],,-1)</f>
        <v>5</v>
      </c>
      <c r="M307" s="9">
        <f ca="1">_xlfn.XLOOKUP(H307,credit[Credit_Min], credit[Credit_Points],,-1)</f>
        <v>6</v>
      </c>
      <c r="N307" s="9">
        <f ca="1">_xlfn.XLOOKUP(I307, dti[DTI_Min],dti[DTI_Points],,-1)</f>
        <v>6</v>
      </c>
      <c r="O307" s="9">
        <f ca="1">_xlfn.XLOOKUP(G307, employment[Emp_Min], employment[Points],,-1)</f>
        <v>5</v>
      </c>
      <c r="P307" s="9">
        <f ca="1">_xlfn.XLOOKUP(J307, default[PrevDefault],default[Default_Points],,-1)</f>
        <v>5</v>
      </c>
      <c r="Q307" s="10">
        <f ca="1">(K307*CONFIG!$K$14)+(L307*CONFIG!$K$15)+(M307*CONFIG!$K$16)+(N307*CONFIG!$K$17)+(O307*CONFIG!$K$18)+(P307*CONFIG!$K$19)</f>
        <v>44</v>
      </c>
      <c r="R307" s="10" t="str">
        <f ca="1">_xlfn.XLOOKUP(Q307,risk[Score_Min],risk[Risk_Level],,-1)</f>
        <v>Low</v>
      </c>
      <c r="S307" s="10" t="str">
        <f t="shared" ca="1" si="44"/>
        <v>Approved</v>
      </c>
      <c r="T307" s="10">
        <f ca="1">IF(applicants[[#This Row],[Decision]]="Approved",1,0)</f>
        <v>1</v>
      </c>
      <c r="U307" s="10" t="str" cm="1">
        <f t="array" aca="1" ref="U307" ca="1">_xlfn.XLOOKUP(H307,{0,600,680,700,740,800},
             {"&lt;600","600–679","680–699","700–739","740–799","800+"},,-1)</f>
        <v>740–799</v>
      </c>
      <c r="V307" s="10" t="str" cm="1">
        <f t="array" aca="1" ref="V307" ca="1">_xlfn.XLOOKUP(I307,{0,0.25,0.4},
             {"&lt;25%","25–40%","40%+"},,-1)</f>
        <v>&lt;25%</v>
      </c>
      <c r="W307" s="10" t="str" cm="1">
        <f t="array" aca="1" ref="W307" ca="1">_xlfn.XLOOKUP(D307,{0,40000,80000,120000},
             {"&lt;40k","40–79k","80–119k","120k+"},,-1)</f>
        <v>40–79k</v>
      </c>
    </row>
    <row r="308" spans="2:23" ht="17" x14ac:dyDescent="0.4">
      <c r="B308" s="9">
        <v>305</v>
      </c>
      <c r="C308" s="9">
        <f t="shared" ca="1" si="36"/>
        <v>41</v>
      </c>
      <c r="D308" s="11">
        <f t="shared" ca="1" si="37"/>
        <v>71054</v>
      </c>
      <c r="E308" s="11">
        <f t="shared" ca="1" si="38"/>
        <v>8732</v>
      </c>
      <c r="F308" s="9">
        <f t="shared" ca="1" si="39"/>
        <v>36</v>
      </c>
      <c r="G308" s="9">
        <f t="shared" ca="1" si="40"/>
        <v>3</v>
      </c>
      <c r="H308" s="9">
        <f t="shared" ca="1" si="41"/>
        <v>701</v>
      </c>
      <c r="I308" s="12">
        <f t="shared" ca="1" si="42"/>
        <v>0.35</v>
      </c>
      <c r="J308" s="9" t="str">
        <f t="shared" ca="1" si="43"/>
        <v>No</v>
      </c>
      <c r="K308" s="9">
        <f ca="1">_xlfn.XLOOKUP(C308,age[Age_Min], age[Age_Points],,-1)</f>
        <v>4</v>
      </c>
      <c r="L308" s="9">
        <f ca="1">_xlfn.XLOOKUP(D308, income[Income_Min], income[Income_Points],,-1)</f>
        <v>5</v>
      </c>
      <c r="M308" s="9">
        <f ca="1">_xlfn.XLOOKUP(H308,credit[Credit_Min], credit[Credit_Points],,-1)</f>
        <v>5</v>
      </c>
      <c r="N308" s="9">
        <f ca="1">_xlfn.XLOOKUP(I308, dti[DTI_Min],dti[DTI_Points],,-1)</f>
        <v>3</v>
      </c>
      <c r="O308" s="9">
        <f ca="1">_xlfn.XLOOKUP(G308, employment[Emp_Min], employment[Points],,-1)</f>
        <v>3</v>
      </c>
      <c r="P308" s="9">
        <f ca="1">_xlfn.XLOOKUP(J308, default[PrevDefault],default[Default_Points],,-1)</f>
        <v>5</v>
      </c>
      <c r="Q308" s="10">
        <f ca="1">(K308*CONFIG!$K$14)+(L308*CONFIG!$K$15)+(M308*CONFIG!$K$16)+(N308*CONFIG!$K$17)+(O308*CONFIG!$K$18)+(P308*CONFIG!$K$19)</f>
        <v>33</v>
      </c>
      <c r="R308" s="10" t="str">
        <f ca="1">_xlfn.XLOOKUP(Q308,risk[Score_Min],risk[Risk_Level],,-1)</f>
        <v>Low</v>
      </c>
      <c r="S308" s="10" t="str">
        <f t="shared" ca="1" si="44"/>
        <v>Approved</v>
      </c>
      <c r="T308" s="10">
        <f ca="1">IF(applicants[[#This Row],[Decision]]="Approved",1,0)</f>
        <v>1</v>
      </c>
      <c r="U308" s="10" t="str" cm="1">
        <f t="array" aca="1" ref="U308" ca="1">_xlfn.XLOOKUP(H308,{0,600,680,700,740,800},
             {"&lt;600","600–679","680–699","700–739","740–799","800+"},,-1)</f>
        <v>700–739</v>
      </c>
      <c r="V308" s="10" t="str" cm="1">
        <f t="array" aca="1" ref="V308" ca="1">_xlfn.XLOOKUP(I308,{0,0.25,0.4},
             {"&lt;25%","25–40%","40%+"},,-1)</f>
        <v>25–40%</v>
      </c>
      <c r="W308" s="10" t="str" cm="1">
        <f t="array" aca="1" ref="W308" ca="1">_xlfn.XLOOKUP(D308,{0,40000,80000,120000},
             {"&lt;40k","40–79k","80–119k","120k+"},,-1)</f>
        <v>40–79k</v>
      </c>
    </row>
    <row r="309" spans="2:23" ht="17" x14ac:dyDescent="0.4">
      <c r="B309" s="9">
        <v>306</v>
      </c>
      <c r="C309" s="9">
        <f t="shared" ca="1" si="36"/>
        <v>26</v>
      </c>
      <c r="D309" s="11">
        <f t="shared" ca="1" si="37"/>
        <v>100886</v>
      </c>
      <c r="E309" s="11">
        <f t="shared" ca="1" si="38"/>
        <v>34322</v>
      </c>
      <c r="F309" s="9">
        <f t="shared" ca="1" si="39"/>
        <v>36</v>
      </c>
      <c r="G309" s="9">
        <f t="shared" ca="1" si="40"/>
        <v>8</v>
      </c>
      <c r="H309" s="9">
        <f t="shared" ca="1" si="41"/>
        <v>603</v>
      </c>
      <c r="I309" s="12">
        <f t="shared" ca="1" si="42"/>
        <v>0.43</v>
      </c>
      <c r="J309" s="9" t="str">
        <f t="shared" ca="1" si="43"/>
        <v>No</v>
      </c>
      <c r="K309" s="9">
        <f ca="1">_xlfn.XLOOKUP(C309,age[Age_Min], age[Age_Points],,-1)</f>
        <v>5</v>
      </c>
      <c r="L309" s="9">
        <f ca="1">_xlfn.XLOOKUP(D309, income[Income_Min], income[Income_Points],,-1)</f>
        <v>6</v>
      </c>
      <c r="M309" s="9">
        <f ca="1">_xlfn.XLOOKUP(H309,credit[Credit_Min], credit[Credit_Points],,-1)</f>
        <v>3</v>
      </c>
      <c r="N309" s="9">
        <f ca="1">_xlfn.XLOOKUP(I309, dti[DTI_Min],dti[DTI_Points],,-1)</f>
        <v>1</v>
      </c>
      <c r="O309" s="9">
        <f ca="1">_xlfn.XLOOKUP(G309, employment[Emp_Min], employment[Points],,-1)</f>
        <v>5</v>
      </c>
      <c r="P309" s="9">
        <f ca="1">_xlfn.XLOOKUP(J309, default[PrevDefault],default[Default_Points],,-1)</f>
        <v>5</v>
      </c>
      <c r="Q309" s="10">
        <f ca="1">(K309*CONFIG!$K$14)+(L309*CONFIG!$K$15)+(M309*CONFIG!$K$16)+(N309*CONFIG!$K$17)+(O309*CONFIG!$K$18)+(P309*CONFIG!$K$19)</f>
        <v>29</v>
      </c>
      <c r="R309" s="10" t="str">
        <f ca="1">_xlfn.XLOOKUP(Q309,risk[Score_Min],risk[Risk_Level],,-1)</f>
        <v>Medium</v>
      </c>
      <c r="S309" s="10" t="str">
        <f t="shared" ca="1" si="44"/>
        <v>Rejected</v>
      </c>
      <c r="T309" s="10">
        <f ca="1">IF(applicants[[#This Row],[Decision]]="Approved",1,0)</f>
        <v>0</v>
      </c>
      <c r="U309" s="10" t="str" cm="1">
        <f t="array" aca="1" ref="U309" ca="1">_xlfn.XLOOKUP(H309,{0,600,680,700,740,800},
             {"&lt;600","600–679","680–699","700–739","740–799","800+"},,-1)</f>
        <v>600–679</v>
      </c>
      <c r="V309" s="10" t="str" cm="1">
        <f t="array" aca="1" ref="V309" ca="1">_xlfn.XLOOKUP(I309,{0,0.25,0.4},
             {"&lt;25%","25–40%","40%+"},,-1)</f>
        <v>40%+</v>
      </c>
      <c r="W309" s="10" t="str" cm="1">
        <f t="array" aca="1" ref="W309" ca="1">_xlfn.XLOOKUP(D309,{0,40000,80000,120000},
             {"&lt;40k","40–79k","80–119k","120k+"},,-1)</f>
        <v>80–119k</v>
      </c>
    </row>
    <row r="310" spans="2:23" ht="17" x14ac:dyDescent="0.4">
      <c r="B310" s="9">
        <v>307</v>
      </c>
      <c r="C310" s="9">
        <f t="shared" ca="1" si="36"/>
        <v>51</v>
      </c>
      <c r="D310" s="11">
        <f t="shared" ca="1" si="37"/>
        <v>63063</v>
      </c>
      <c r="E310" s="11">
        <f t="shared" ca="1" si="38"/>
        <v>18598</v>
      </c>
      <c r="F310" s="9">
        <f t="shared" ca="1" si="39"/>
        <v>12</v>
      </c>
      <c r="G310" s="9">
        <f t="shared" ca="1" si="40"/>
        <v>7</v>
      </c>
      <c r="H310" s="9">
        <f t="shared" ca="1" si="41"/>
        <v>652</v>
      </c>
      <c r="I310" s="12">
        <f t="shared" ca="1" si="42"/>
        <v>0.35</v>
      </c>
      <c r="J310" s="9" t="str">
        <f t="shared" ca="1" si="43"/>
        <v>No</v>
      </c>
      <c r="K310" s="9">
        <f ca="1">_xlfn.XLOOKUP(C310,age[Age_Min], age[Age_Points],,-1)</f>
        <v>4</v>
      </c>
      <c r="L310" s="9">
        <f ca="1">_xlfn.XLOOKUP(D310, income[Income_Min], income[Income_Points],,-1)</f>
        <v>5</v>
      </c>
      <c r="M310" s="9">
        <f ca="1">_xlfn.XLOOKUP(H310,credit[Credit_Min], credit[Credit_Points],,-1)</f>
        <v>3</v>
      </c>
      <c r="N310" s="9">
        <f ca="1">_xlfn.XLOOKUP(I310, dti[DTI_Min],dti[DTI_Points],,-1)</f>
        <v>3</v>
      </c>
      <c r="O310" s="9">
        <f ca="1">_xlfn.XLOOKUP(G310, employment[Emp_Min], employment[Points],,-1)</f>
        <v>5</v>
      </c>
      <c r="P310" s="9">
        <f ca="1">_xlfn.XLOOKUP(J310, default[PrevDefault],default[Default_Points],,-1)</f>
        <v>5</v>
      </c>
      <c r="Q310" s="10">
        <f ca="1">(K310*CONFIG!$K$14)+(L310*CONFIG!$K$15)+(M310*CONFIG!$K$16)+(N310*CONFIG!$K$17)+(O310*CONFIG!$K$18)+(P310*CONFIG!$K$19)</f>
        <v>31</v>
      </c>
      <c r="R310" s="10" t="str">
        <f ca="1">_xlfn.XLOOKUP(Q310,risk[Score_Min],risk[Risk_Level],,-1)</f>
        <v>Low</v>
      </c>
      <c r="S310" s="10" t="str">
        <f t="shared" ca="1" si="44"/>
        <v>Approved</v>
      </c>
      <c r="T310" s="10">
        <f ca="1">IF(applicants[[#This Row],[Decision]]="Approved",1,0)</f>
        <v>1</v>
      </c>
      <c r="U310" s="10" t="str" cm="1">
        <f t="array" aca="1" ref="U310" ca="1">_xlfn.XLOOKUP(H310,{0,600,680,700,740,800},
             {"&lt;600","600–679","680–699","700–739","740–799","800+"},,-1)</f>
        <v>600–679</v>
      </c>
      <c r="V310" s="10" t="str" cm="1">
        <f t="array" aca="1" ref="V310" ca="1">_xlfn.XLOOKUP(I310,{0,0.25,0.4},
             {"&lt;25%","25–40%","40%+"},,-1)</f>
        <v>25–40%</v>
      </c>
      <c r="W310" s="10" t="str" cm="1">
        <f t="array" aca="1" ref="W310" ca="1">_xlfn.XLOOKUP(D310,{0,40000,80000,120000},
             {"&lt;40k","40–79k","80–119k","120k+"},,-1)</f>
        <v>40–79k</v>
      </c>
    </row>
  </sheetData>
  <conditionalFormatting sqref="R4:R310">
    <cfRule type="containsText" dxfId="4" priority="3" operator="containsText" text="High">
      <formula>NOT(ISERROR(SEARCH("High",R4)))</formula>
    </cfRule>
    <cfRule type="containsText" dxfId="3" priority="4" operator="containsText" text="Medium">
      <formula>NOT(ISERROR(SEARCH("Medium",R4)))</formula>
    </cfRule>
    <cfRule type="containsText" dxfId="2" priority="5" operator="containsText" text="Low">
      <formula>NOT(ISERROR(SEARCH("Low",R4)))</formula>
    </cfRule>
  </conditionalFormatting>
  <conditionalFormatting sqref="S4:S310">
    <cfRule type="containsText" dxfId="1" priority="1" operator="containsText" text="Rejected">
      <formula>NOT(ISERROR(SEARCH("Rejected",S4)))</formula>
    </cfRule>
    <cfRule type="containsText" dxfId="0" priority="2" operator="containsText" text="Approved">
      <formula>NOT(ISERROR(SEARCH("Approved",S4)))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DASHBOARD</vt:lpstr>
      <vt:lpstr>CONFIG</vt:lpstr>
      <vt:lpstr>APPLICANTS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Saule, Markuss</dc:creator>
  <cp:lastModifiedBy>Saule, Markuss</cp:lastModifiedBy>
  <dcterms:created xsi:type="dcterms:W3CDTF">2025-10-08T04:00:02Z</dcterms:created>
  <dcterms:modified xsi:type="dcterms:W3CDTF">2025-10-09T21:28:25Z</dcterms:modified>
</cp:coreProperties>
</file>